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82fbc87c2a44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8b8e73a1010e44e7"/>
    <x:sheet xmlns:r="http://schemas.openxmlformats.org/officeDocument/2006/relationships" name="設定" sheetId="2" r:id="R4602d73ce53e44e9"/>
    <x:sheet xmlns:r="http://schemas.openxmlformats.org/officeDocument/2006/relationships" name="記入例" sheetId="3" r:id="R5894600b7c504192"/>
    <x:sheet xmlns:r="http://schemas.openxmlformats.org/officeDocument/2006/relationships" name="空欄版" sheetId="4" r:id="R6955835b54834c8f"/>
    <x:sheet xmlns:r="http://schemas.openxmlformats.org/officeDocument/2006/relationships" name="訂正例" sheetId="5" r:id="R78db4ed1e64547e2"/>
    <x:sheet xmlns:r="http://schemas.openxmlformats.org/officeDocument/2006/relationships" name="訂正空欄" sheetId="6" r:id="R0d36317c0c5f4080"/>
    <x:sheet xmlns:r="http://schemas.openxmlformats.org/officeDocument/2006/relationships" name="掲載表" sheetId="7" r:id="Ree01b8bd08884d05"/>
    <x:sheet xmlns:r="http://schemas.openxmlformats.org/officeDocument/2006/relationships" name="確認表" sheetId="8" r:id="R79d9bba024844472"/>
    <x:sheet xmlns:r="http://schemas.openxmlformats.org/officeDocument/2006/relationships" name="検算記録" sheetId="9" r:id="Rdb5e7923d1094d9b"/>
    <x:sheet xmlns:r="http://schemas.openxmlformats.org/officeDocument/2006/relationships" name="水揚げ記入例" sheetId="10" r:id="R35db1762f06f450a"/>
    <x:sheet xmlns:r="http://schemas.openxmlformats.org/officeDocument/2006/relationships" name="水揚げ空欄" sheetId="11" r:id="Rc6ab13e905f54eb0"/>
    <x:sheet xmlns:r="http://schemas.openxmlformats.org/officeDocument/2006/relationships" name="水揚げ項目説明" sheetId="12" r:id="R416e03a725194ff2"/>
    <x:sheet xmlns:r="http://schemas.openxmlformats.org/officeDocument/2006/relationships" name="提出先への受渡し確認_空欄" sheetId="13" r:id="R9c0bb29483464b9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5">
    <x:numFmt numFmtId="200" formatCode="0.000;-0.000;0.000"/>
    <x:numFmt numFmtId="201" formatCode="0"/>
    <x:numFmt numFmtId="202" formatCode="#,##0.###"/>
    <x:numFmt numFmtId="203" formatCode="yyyy-mm-dd"/>
    <x:numFmt numFmtId="204" formatCode="yyyy-mm-dd hh:mm"/>
    <x:numFmt numFmtId="205" formatCode="#,##0"/>
    <x:numFmt numFmtId="206" formatCode="0.000"/>
    <x:numFmt numFmtId="207" formatCode="#,##0;[Red]-#,##0;0"/>
    <x:numFmt numFmtId="208" formatCode="0.000&quot; kg&quot;"/>
    <x:numFmt numFmtId="209" formatCode="0&quot;ケース&quot;"/>
    <x:numFmt numFmtId="210" formatCode="0&quot;個&quot;"/>
    <x:numFmt numFmtId="211" formatCode="#,##0&quot;円&quot;"/>
    <x:numFmt numFmtId="212" formatCode="@"/>
    <x:numFmt numFmtId="213" formatCode="#,##0.00"/>
    <x:numFmt numFmtId="214" formatCode="0.000&quot; kg&quot;"/>
  </x:numFmts>
  <x:fonts count="27">
    <x:font>
      <x:sz val="11"/>
      <x:name val="Carlito"/>
    </x:font>
    <x:font>
      <x:sz val="10"/>
      <x:color rgb="FF213844"/>
      <x:name val="Noto Sans CJK JP"/>
    </x:font>
    <x:font>
      <x:b/>
      <x:sz val="16"/>
      <x:color rgb="FFFFFFFF"/>
      <x:name val="Noto Sans CJK JP"/>
    </x:font>
    <x:font>
      <x:sz val="10"/>
      <x:color rgb="FF1656A3"/>
      <x:name val="Noto Sans CJK JP"/>
    </x:font>
    <x:font>
      <x:b/>
      <x:sz val="10"/>
      <x:color rgb="FF213844"/>
      <x:name val="Noto Sans CJK JP"/>
    </x:font>
    <x:font>
      <x:b/>
      <x:sz val="10"/>
      <x:color rgb="FFFFFFFF"/>
      <x:name val="Noto Sans CJK JP"/>
    </x:font>
    <x:font>
      <x:sz val="26"/>
      <x:color rgb="FF213844"/>
      <x:name val="Noto Sans CJK JP"/>
    </x:font>
    <x:font>
      <x:b/>
      <x:sz val="32"/>
      <x:color rgb="FFFFFFFF"/>
      <x:name val="Noto Sans CJK JP"/>
    </x:font>
    <x:font>
      <x:sz val="23"/>
      <x:color rgb="FF60727C"/>
      <x:name val="Noto Sans CJK JP"/>
    </x:font>
    <x:font>
      <x:sz val="21"/>
      <x:color rgb="FF60727C"/>
      <x:name val="Noto Sans CJK JP"/>
    </x:font>
    <x:font>
      <x:b/>
      <x:sz val="26"/>
      <x:color rgb="FFFFFFFF"/>
      <x:name val="Noto Sans CJK JP"/>
    </x:font>
    <x:font>
      <x:b/>
      <x:sz val="26"/>
      <x:color rgb="FF213844"/>
      <x:name val="Noto Sans CJK JP"/>
    </x:font>
    <x:font>
      <x:b/>
      <x:sz val="27"/>
      <x:color rgb="FFFFFFFF"/>
      <x:name val="Noto Sans CJK JP"/>
    </x:font>
    <x:font>
      <x:sz val="20"/>
      <x:color rgb="FF60727C"/>
      <x:name val="Noto Sans CJK JP"/>
    </x:font>
    <x:font>
      <x:sz val="16"/>
      <x:color rgb="FF60727C"/>
      <x:name val="Noto Sans CJK JP"/>
    </x:font>
    <x:font>
      <x:b/>
      <x:sz val="10"/>
      <x:color rgb="FF0B766E"/>
      <x:name val="Noto Sans CJK JP"/>
    </x:font>
    <x:font>
      <x:sz val="24"/>
      <x:color rgb="FF60727C"/>
      <x:name val="Noto Sans CJK JP"/>
    </x:font>
    <x:font>
      <x:sz val="11"/>
      <x:name val="Carlito"/>
    </x:font>
    <x:font>
      <x:sz val="11"/>
      <x:color rgb="FF213844"/>
      <x:name val="Hiragino Sans"/>
    </x:font>
    <x:font>
      <x:b/>
      <x:sz val="16"/>
      <x:color rgb="FFFFFFFF"/>
      <x:name val="Hiragino Sans"/>
    </x:font>
    <x:font>
      <x:b/>
      <x:sz val="11"/>
      <x:color rgb="FFFFFFFF"/>
      <x:name val="Hiragino Sans"/>
    </x:font>
    <x:font>
      <x:sz val="11"/>
      <x:color rgb="FF2456A6"/>
      <x:name val="Hiragino Sans"/>
    </x:font>
    <x:font>
      <x:sz val="11"/>
      <x:name val="Yu Gothic"/>
    </x:font>
    <x:font>
      <x:b/>
      <x:sz val="11"/>
      <x:name val="Yu Gothic"/>
    </x:font>
    <x:font>
      <x:b/>
      <x:sz val="16"/>
      <x:name val="Yu Gothic"/>
    </x:font>
    <x:font>
      <x:sz val="11"/>
      <x:color rgb="FFFFFFFF"/>
      <x:name val="Yu Gothic"/>
    </x:font>
    <x:font>
      <x:sz val="11"/>
      <x:color rgb="FF1765AB"/>
      <x:name val="Yu Gothic"/>
    </x:font>
  </x:fonts>
  <x:fills count="13">
    <x:fill>
      <x:patternFill patternType="none"/>
    </x:fill>
    <x:fill>
      <x:patternFill patternType="gray125"/>
    </x:fill>
    <x:fill>
      <x:patternFill patternType="solid">
        <x:fgColor rgb="FF18394A"/>
      </x:patternFill>
    </x:fill>
    <x:fill>
      <x:patternFill patternType="solid">
        <x:fgColor rgb="FFF2F5F7"/>
      </x:patternFill>
    </x:fill>
    <x:fill>
      <x:patternFill patternType="solid">
        <x:fgColor rgb="FF0B766E"/>
      </x:patternFill>
    </x:fill>
    <x:fill>
      <x:patternFill patternType="solid">
        <x:fgColor rgb="FFEAF5F3"/>
      </x:patternFill>
    </x:fill>
    <x:fill>
      <x:patternFill patternType="none"/>
    </x:fill>
    <x:fill>
      <x:patternFill patternType="gray125"/>
    </x:fill>
    <x:fill>
      <x:patternFill patternType="solid">
        <x:fgColor rgb="FF18394A"/>
      </x:patternFill>
    </x:fill>
    <x:fill>
      <x:patternFill patternType="solid">
        <x:fgColor rgb="FF0B766E"/>
      </x:patternFill>
    </x:fill>
    <x:fill>
      <x:patternFill patternType="solid">
        <x:fgColor rgb="FFEAF5F3"/>
      </x:patternFill>
    </x:fill>
    <x:fill>
      <x:patternFill patternType="solid">
        <x:fgColor rgb="FF087F8C"/>
      </x:patternFill>
    </x:fill>
    <x:fill>
      <x:patternFill patternType="solid">
        <x:fgColor rgb="FFEAF4F5"/>
      </x:patternFill>
    </x:fill>
  </x:fills>
  <x:borders count="3">
    <x:border/>
    <x:border/>
    <x:border/>
  </x:borders>
  <x:cellStyleXfs count="2">
    <x:xf numFmtId="0" fontId="0" fillId="0" borderId="0"/>
    <x:xf numFmtId="0" fontId="17" fillId="6" borderId="2"/>
  </x:cellStyleXfs>
  <x:cellXfs count="14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4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200" fontId="3" fillId="0" borderId="0" xfId="0" applyNumberFormat="1" applyFont="1" applyFill="1" applyBorder="1" applyAlignment="1">
      <x:alignment vertical="center" wrapText="1"/>
    </x:xf>
    <x:xf numFmtId="200" fontId="3" fillId="0" borderId="1" xfId="0" applyNumberFormat="1" applyFont="1" applyFill="1" applyBorder="1" applyAlignment="1">
      <x:alignment vertical="center" wrapText="1"/>
    </x:xf>
    <x:xf numFmtId="200" fontId="1" fillId="5" borderId="0" xfId="0" applyNumberFormat="1" applyFont="1" applyFill="1" applyBorder="1" applyAlignment="1">
      <x:alignment vertical="center" wrapText="1"/>
    </x:xf>
    <x:xf numFmtId="200" fontId="1" fillId="5" borderId="1" xfId="0" applyNumberFormat="1" applyFont="1" applyFill="1" applyBorder="1" applyAlignment="1">
      <x:alignment vertical="center" wrapText="1"/>
    </x:xf>
    <x:xf numFmtId="201" fontId="3" fillId="0" borderId="0" xfId="0" applyNumberFormat="1" applyFont="1" applyFill="1" applyBorder="1" applyAlignment="1">
      <x:alignment vertical="center" wrapText="1"/>
    </x:xf>
    <x:xf numFmtId="201" fontId="3" fillId="0" borderId="1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202" fontId="3" fillId="0" borderId="0" xfId="0" applyNumberFormat="1" applyFont="1" applyFill="1" applyBorder="1" applyAlignment="1">
      <x:alignment vertical="center" wrapText="1"/>
    </x:xf>
    <x:xf numFmtId="202" fontId="3" fillId="0" borderId="1" xfId="0" applyNumberFormat="1" applyFont="1" applyFill="1" applyBorder="1" applyAlignment="1">
      <x:alignment vertical="center" wrapText="1"/>
    </x:xf>
    <x:xf numFmtId="202" fontId="1" fillId="5" borderId="0" xfId="0" applyNumberFormat="1" applyFont="1" applyFill="1" applyBorder="1" applyAlignment="1">
      <x:alignment vertical="center" wrapText="1"/>
    </x:xf>
    <x:xf numFmtId="202" fontId="1" fillId="5" borderId="1" xfId="0" applyNumberFormat="1" applyFont="1" applyFill="1" applyBorder="1" applyAlignment="1">
      <x:alignment vertical="center" wrapText="1"/>
    </x:xf>
    <x:xf numFmtId="203" fontId="3" fillId="0" borderId="0" xfId="0" applyNumberFormat="1" applyFont="1" applyFill="1" applyBorder="1" applyAlignment="1">
      <x:alignment vertical="center" wrapText="1"/>
    </x:xf>
    <x:xf numFmtId="203" fontId="3" fillId="0" borderId="1" xfId="0" applyNumberFormat="1" applyFont="1" applyFill="1" applyBorder="1" applyAlignment="1">
      <x:alignment vertical="center" wrapText="1"/>
    </x:xf>
    <x:xf numFmtId="204" fontId="3" fillId="0" borderId="0" xfId="0" applyNumberFormat="1" applyFont="1" applyFill="1" applyBorder="1" applyAlignment="1">
      <x:alignment vertical="center" wrapText="1"/>
    </x:xf>
    <x:xf numFmtId="204" fontId="3" fillId="0" borderId="1" xfId="0" applyNumberFormat="1" applyFont="1" applyFill="1" applyBorder="1" applyAlignment="1">
      <x:alignment vertical="center" wrapText="1"/>
    </x:xf>
    <x:xf numFmtId="205" fontId="1" fillId="5" borderId="0" xfId="0" applyNumberFormat="1" applyFont="1" applyFill="1" applyBorder="1" applyAlignment="1">
      <x:alignment vertical="center" wrapText="1"/>
    </x:xf>
    <x:xf numFmtId="205" fontId="1" fillId="5" borderId="1" xfId="0" applyNumberFormat="1" applyFont="1" applyFill="1" applyBorder="1" applyAlignment="1">
      <x:alignment vertical="center" wrapText="1"/>
    </x:xf>
    <x:xf numFmtId="206" fontId="3" fillId="0" borderId="0" xfId="0" applyNumberFormat="1" applyFont="1" applyFill="1" applyBorder="1" applyAlignment="1">
      <x:alignment vertical="center" wrapText="1"/>
    </x:xf>
    <x:xf numFmtId="206" fontId="3" fillId="0" borderId="1" xfId="0" applyNumberFormat="1" applyFont="1" applyFill="1" applyBorder="1" applyAlignment="1">
      <x:alignment vertical="center" wrapText="1"/>
    </x:xf>
    <x:xf numFmtId="206" fontId="1" fillId="5" borderId="0" xfId="0" applyNumberFormat="1" applyFont="1" applyFill="1" applyBorder="1" applyAlignment="1">
      <x:alignment vertical="center" wrapText="1"/>
    </x:xf>
    <x:xf numFmtId="206" fontId="1" fillId="5" borderId="1" xfId="0" applyNumberFormat="1" applyFont="1" applyFill="1" applyBorder="1" applyAlignment="1">
      <x:alignment vertical="center" wrapText="1"/>
    </x:xf>
    <x:xf numFmtId="207" fontId="3" fillId="0" borderId="0" xfId="0" applyNumberFormat="1" applyFont="1" applyFill="1" applyBorder="1" applyAlignment="1">
      <x:alignment vertical="center" wrapText="1"/>
    </x:xf>
    <x:xf numFmtId="207" fontId="3" fillId="0" borderId="1" xfId="0" applyNumberFormat="1" applyFont="1" applyFill="1" applyBorder="1" applyAlignment="1">
      <x:alignment vertical="center" wrapText="1"/>
    </x:xf>
    <x:xf numFmtId="207" fontId="1" fillId="5" borderId="0" xfId="0" applyNumberFormat="1" applyFont="1" applyFill="1" applyBorder="1" applyAlignment="1">
      <x:alignment vertical="center" wrapText="1"/>
    </x:xf>
    <x:xf numFmtId="207" fontId="1" fillId="5" borderId="1" xfId="0" applyNumberFormat="1" applyFont="1" applyFill="1" applyBorder="1" applyAlignment="1">
      <x:alignment vertical="center" wrapText="1"/>
    </x:xf>
    <x:xf numFmtId="206" fontId="3" fillId="5" borderId="0" xfId="0" applyNumberFormat="1" applyFont="1" applyFill="1" applyBorder="1" applyAlignment="1">
      <x:alignment vertical="center" wrapText="1"/>
    </x:xf>
    <x:xf numFmtId="207" fontId="3" fillId="5" borderId="0" xfId="0" applyNumberFormat="1" applyFont="1" applyFill="1" applyBorder="1" applyAlignment="1">
      <x:alignment vertical="center" wrapText="1"/>
    </x:xf>
    <x:xf numFmtId="206" fontId="3" fillId="5" borderId="1" xfId="0" applyNumberFormat="1" applyFont="1" applyFill="1" applyBorder="1" applyAlignment="1">
      <x:alignment vertical="center" wrapText="1"/>
    </x:xf>
    <x:xf numFmtId="207" fontId="3" fillId="5" borderId="1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vertical="center" wrapText="1"/>
    </x:xf>
    <x:xf numFmtId="0" fontId="7" fillId="2" borderId="0" xfId="0" applyNumberFormat="1" applyFont="1" applyFill="1" applyBorder="1" applyAlignment="1">
      <x:alignment vertical="center" wrapText="1"/>
    </x:xf>
    <x:xf numFmtId="0" fontId="6" fillId="2" borderId="1" xfId="0" applyNumberFormat="1" applyFont="1" applyFill="1" applyBorder="1" applyAlignment="1">
      <x:alignment vertical="center" wrapText="1"/>
    </x:xf>
    <x:xf numFmtId="0" fontId="7" fillId="2" borderId="1" xfId="0" applyNumberFormat="1" applyFont="1" applyFill="1" applyBorder="1" applyAlignment="1">
      <x:alignment vertical="center" wrapText="1"/>
    </x:xf>
    <x:xf numFmtId="0" fontId="8" fillId="0" borderId="0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vertical="center" wrapText="1"/>
    </x:xf>
    <x:xf numFmtId="0" fontId="9" fillId="0" borderId="1" xfId="0" applyNumberFormat="1" applyFont="1" applyFill="1" applyBorder="1" applyAlignment="1">
      <x:alignment vertical="center" wrapText="1"/>
    </x:xf>
    <x:xf numFmtId="0" fontId="6" fillId="4" borderId="0" xfId="0" applyNumberFormat="1" applyFont="1" applyFill="1" applyBorder="1" applyAlignment="1">
      <x:alignment vertical="center" wrapText="1"/>
    </x:xf>
    <x:xf numFmtId="0" fontId="10" fillId="4" borderId="0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0" fontId="10" fillId="4" borderId="1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vertical="center" wrapText="1"/>
    </x:xf>
    <x:xf numFmtId="0" fontId="11" fillId="0" borderId="1" xfId="0" applyNumberFormat="1" applyFont="1" applyFill="1" applyBorder="1" applyAlignment="1">
      <x:alignment vertical="center" wrapText="1"/>
    </x:xf>
    <x:xf numFmtId="0" fontId="11" fillId="3" borderId="0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 wrapText="1"/>
    </x:xf>
    <x:xf numFmtId="0" fontId="11" fillId="3" borderId="1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vertical="center" wrapText="1"/>
    </x:xf>
    <x:xf numFmtId="208" fontId="6" fillId="3" borderId="0" xfId="0" applyNumberFormat="1" applyFont="1" applyFill="1" applyBorder="1" applyAlignment="1">
      <x:alignment vertical="center" wrapText="1"/>
    </x:xf>
    <x:xf numFmtId="208" fontId="6" fillId="3" borderId="1" xfId="0" applyNumberFormat="1" applyFont="1" applyFill="1" applyBorder="1" applyAlignment="1">
      <x:alignment vertical="center" wrapText="1"/>
    </x:xf>
    <x:xf numFmtId="208" fontId="6" fillId="0" borderId="0" xfId="0" applyNumberFormat="1" applyFont="1" applyFill="1" applyBorder="1" applyAlignment="1">
      <x:alignment vertical="center" wrapText="1"/>
    </x:xf>
    <x:xf numFmtId="208" fontId="6" fillId="0" borderId="1" xfId="0" applyNumberFormat="1" applyFont="1" applyFill="1" applyBorder="1" applyAlignment="1">
      <x:alignment vertical="center" wrapText="1"/>
    </x:xf>
    <x:xf numFmtId="209" fontId="6" fillId="0" borderId="0" xfId="0" applyNumberFormat="1" applyFont="1" applyFill="1" applyBorder="1" applyAlignment="1">
      <x:alignment vertical="center" wrapText="1"/>
    </x:xf>
    <x:xf numFmtId="209" fontId="6" fillId="0" borderId="1" xfId="0" applyNumberFormat="1" applyFont="1" applyFill="1" applyBorder="1" applyAlignment="1">
      <x:alignment vertical="center" wrapText="1"/>
    </x:xf>
    <x:xf numFmtId="210" fontId="6" fillId="0" borderId="0" xfId="0" applyNumberFormat="1" applyFont="1" applyFill="1" applyBorder="1" applyAlignment="1">
      <x:alignment vertical="center" wrapText="1"/>
    </x:xf>
    <x:xf numFmtId="210" fontId="6" fillId="0" borderId="1" xfId="0" applyNumberFormat="1" applyFont="1" applyFill="1" applyBorder="1" applyAlignment="1">
      <x:alignment vertical="center" wrapText="1"/>
    </x:xf>
    <x:xf numFmtId="211" fontId="6" fillId="3" borderId="0" xfId="0" applyNumberFormat="1" applyFont="1" applyFill="1" applyBorder="1" applyAlignment="1">
      <x:alignment vertical="center" wrapText="1"/>
    </x:xf>
    <x:xf numFmtId="211" fontId="6" fillId="3" borderId="1" xfId="0" applyNumberFormat="1" applyFont="1" applyFill="1" applyBorder="1" applyAlignment="1">
      <x:alignment vertical="center" wrapText="1"/>
    </x:xf>
    <x:xf numFmtId="0" fontId="11" fillId="5" borderId="0" xfId="0" applyNumberFormat="1" applyFont="1" applyFill="1" applyBorder="1" applyAlignment="1">
      <x:alignment vertical="center" wrapText="1"/>
    </x:xf>
    <x:xf numFmtId="208" fontId="6" fillId="5" borderId="0" xfId="0" applyNumberFormat="1" applyFont="1" applyFill="1" applyBorder="1" applyAlignment="1">
      <x:alignment vertical="center" wrapText="1"/>
    </x:xf>
    <x:xf numFmtId="0" fontId="11" fillId="5" borderId="1" xfId="0" applyNumberFormat="1" applyFont="1" applyFill="1" applyBorder="1" applyAlignment="1">
      <x:alignment vertical="center" wrapText="1"/>
    </x:xf>
    <x:xf numFmtId="208" fontId="6" fillId="5" borderId="1" xfId="0" applyNumberFormat="1" applyFont="1" applyFill="1" applyBorder="1" applyAlignment="1">
      <x:alignment vertical="center" wrapText="1"/>
    </x:xf>
    <x:xf numFmtId="208" fontId="11" fillId="5" borderId="0" xfId="0" applyNumberFormat="1" applyFont="1" applyFill="1" applyBorder="1" applyAlignment="1">
      <x:alignment vertical="center" wrapText="1"/>
    </x:xf>
    <x:xf numFmtId="208" fontId="11" fillId="5" borderId="1" xfId="0" applyNumberFormat="1" applyFont="1" applyFill="1" applyBorder="1" applyAlignment="1">
      <x:alignment vertical="center" wrapText="1"/>
    </x:xf>
    <x:xf numFmtId="210" fontId="6" fillId="5" borderId="0" xfId="0" applyNumberFormat="1" applyFont="1" applyFill="1" applyBorder="1" applyAlignment="1">
      <x:alignment vertical="center" wrapText="1"/>
    </x:xf>
    <x:xf numFmtId="210" fontId="6" fillId="5" borderId="1" xfId="0" applyNumberFormat="1" applyFont="1" applyFill="1" applyBorder="1" applyAlignment="1">
      <x:alignment vertical="center" wrapText="1"/>
    </x:xf>
    <x:xf numFmtId="210" fontId="11" fillId="5" borderId="0" xfId="0" applyNumberFormat="1" applyFont="1" applyFill="1" applyBorder="1" applyAlignment="1">
      <x:alignment vertical="center" wrapText="1"/>
    </x:xf>
    <x:xf numFmtId="210" fontId="11" fillId="5" borderId="1" xfId="0" applyNumberFormat="1" applyFont="1" applyFill="1" applyBorder="1" applyAlignment="1">
      <x:alignment vertical="center" wrapText="1"/>
    </x:xf>
    <x:xf numFmtId="211" fontId="6" fillId="5" borderId="0" xfId="0" applyNumberFormat="1" applyFont="1" applyFill="1" applyBorder="1" applyAlignment="1">
      <x:alignment vertical="center" wrapText="1"/>
    </x:xf>
    <x:xf numFmtId="211" fontId="6" fillId="5" borderId="1" xfId="0" applyNumberFormat="1" applyFont="1" applyFill="1" applyBorder="1" applyAlignment="1">
      <x:alignment vertical="center" wrapText="1"/>
    </x:xf>
    <x:xf numFmtId="211" fontId="11" fillId="5" borderId="0" xfId="0" applyNumberFormat="1" applyFont="1" applyFill="1" applyBorder="1" applyAlignment="1">
      <x:alignment vertical="center" wrapText="1"/>
    </x:xf>
    <x:xf numFmtId="211" fontId="11" fillId="5" borderId="1" xfId="0" applyNumberFormat="1" applyFont="1" applyFill="1" applyBorder="1" applyAlignment="1">
      <x:alignment vertical="center" wrapText="1"/>
    </x:xf>
    <x:xf numFmtId="0" fontId="12" fillId="2" borderId="0" xfId="0" applyNumberFormat="1" applyFont="1" applyFill="1" applyBorder="1" applyAlignment="1">
      <x:alignment vertical="center" wrapText="1"/>
    </x:xf>
    <x:xf numFmtId="0" fontId="12" fillId="2" borderId="1" xfId="0" applyNumberFormat="1" applyFont="1" applyFill="1" applyBorder="1" applyAlignment="1">
      <x:alignment vertical="center" wrapText="1"/>
    </x:xf>
    <x:xf numFmtId="0" fontId="13" fillId="0" borderId="0" xfId="0" applyNumberFormat="1" applyFont="1" applyFill="1" applyBorder="1" applyAlignment="1">
      <x:alignment vertical="center" wrapText="1"/>
    </x:xf>
    <x:xf numFmtId="0" fontId="13" fillId="0" borderId="1" xfId="0" applyNumberFormat="1" applyFont="1" applyFill="1" applyBorder="1" applyAlignment="1">
      <x:alignment vertical="center" wrapText="1"/>
    </x:xf>
    <x:xf numFmtId="0" fontId="14" fillId="0" borderId="0" xfId="0" applyNumberFormat="1" applyFont="1" applyFill="1" applyBorder="1" applyAlignment="1">
      <x:alignment vertical="center" wrapText="1"/>
    </x:xf>
    <x:xf numFmtId="0" fontId="14" fillId="0" borderId="1" xfId="0" applyNumberFormat="1" applyFont="1" applyFill="1" applyBorder="1" applyAlignment="1">
      <x:alignment vertical="center" wrapText="1"/>
    </x:xf>
    <x:xf numFmtId="0" fontId="15" fillId="3" borderId="0" xfId="0" applyNumberFormat="1" applyFont="1" applyFill="1" applyBorder="1" applyAlignment="1">
      <x:alignment vertical="center" wrapText="1"/>
    </x:xf>
    <x:xf numFmtId="0" fontId="15" fillId="3" borderId="1" xfId="0" applyNumberFormat="1" applyFont="1" applyFill="1" applyBorder="1" applyAlignment="1">
      <x:alignment vertical="center" wrapText="1"/>
    </x:xf>
    <x:xf numFmtId="0" fontId="15" fillId="0" borderId="0" xfId="0" applyNumberFormat="1" applyFont="1" applyFill="1" applyBorder="1" applyAlignment="1">
      <x:alignment vertical="center" wrapText="1"/>
    </x:xf>
    <x:xf numFmtId="0" fontId="15" fillId="0" borderId="1" xfId="0" applyNumberFormat="1" applyFont="1" applyFill="1" applyBorder="1" applyAlignment="1">
      <x:alignment vertical="center" wrapText="1"/>
    </x:xf>
    <x:xf numFmtId="0" fontId="16" fillId="0" borderId="0" xfId="0" applyNumberFormat="1" applyFont="1" applyFill="1" applyBorder="1" applyAlignment="1">
      <x:alignment vertical="center" wrapText="1"/>
    </x:xf>
    <x:xf numFmtId="0" fontId="16" fillId="0" borderId="1" xfId="0" applyNumberFormat="1" applyFont="1" applyFill="1" applyBorder="1" applyAlignment="1">
      <x:alignment vertical="center" wrapText="1"/>
    </x:xf>
    <x:xf numFmtId="212" fontId="3" fillId="0" borderId="0" xfId="0" applyNumberFormat="1" applyFont="1" applyFill="1" applyBorder="1" applyAlignment="1">
      <x:alignment vertical="center" wrapText="1"/>
    </x:xf>
    <x:xf numFmtId="212" fontId="3" fillId="0" borderId="1" xfId="0" applyNumberFormat="1" applyFont="1" applyFill="1" applyBorder="1" applyAlignment="1">
      <x:alignment vertical="center" wrapText="1"/>
    </x:xf>
    <x:xf numFmtId="213" fontId="3" fillId="0" borderId="0" xfId="0" applyNumberFormat="1" applyFont="1" applyFill="1" applyBorder="1" applyAlignment="1">
      <x:alignment vertical="center" wrapText="1"/>
    </x:xf>
    <x:xf numFmtId="213" fontId="3" fillId="0" borderId="1" xfId="0" applyNumberFormat="1" applyFont="1" applyFill="1" applyBorder="1" applyAlignment="1">
      <x:alignment vertical="center" wrapText="1"/>
    </x:xf>
    <x:xf numFmtId="213" fontId="1" fillId="5" borderId="0" xfId="0" applyNumberFormat="1" applyFont="1" applyFill="1" applyBorder="1" applyAlignment="1">
      <x:alignment vertical="center" wrapText="1"/>
    </x:xf>
    <x:xf numFmtId="213" fontId="1" fillId="5" borderId="1" xfId="0" applyNumberFormat="1" applyFont="1" applyFill="1" applyBorder="1" applyAlignment="1">
      <x:alignment vertical="center" wrapText="1"/>
    </x:xf>
    <x:xf numFmtId="0" fontId="17" fillId="6" borderId="2" xfId="1"/>
    <x:xf numFmtId="0" fontId="18" fillId="6" borderId="2" xfId="1" applyNumberFormat="1" applyFont="1" applyFill="1" applyBorder="1"/>
    <x:xf numFmtId="0" fontId="18" fillId="6" borderId="2" xfId="1" applyNumberFormat="1" applyFont="1" applyFill="1" applyBorder="1" applyAlignment="1">
      <x:alignment wrapText="1"/>
    </x:xf>
    <x:xf numFmtId="0" fontId="18" fillId="6" borderId="2" xfId="1" applyNumberFormat="1" applyFont="1" applyFill="1" applyBorder="1" applyAlignment="1">
      <x:alignment vertical="center" wrapText="1"/>
    </x:xf>
    <x:xf numFmtId="0" fontId="18" fillId="8" borderId="2" xfId="1" applyNumberFormat="1" applyFont="1" applyFill="1" applyBorder="1" applyAlignment="1">
      <x:alignment vertical="center" wrapText="1"/>
    </x:xf>
    <x:xf numFmtId="0" fontId="19" fillId="8" borderId="2" xfId="1" applyNumberFormat="1" applyFont="1" applyFill="1" applyBorder="1" applyAlignment="1">
      <x:alignment vertical="center" wrapText="1"/>
    </x:xf>
    <x:xf numFmtId="0" fontId="18" fillId="9" borderId="2" xfId="1" applyNumberFormat="1" applyFont="1" applyFill="1" applyBorder="1" applyAlignment="1">
      <x:alignment vertical="center" wrapText="1"/>
    </x:xf>
    <x:xf numFmtId="0" fontId="20" fillId="9" borderId="2" xfId="1" applyNumberFormat="1" applyFont="1" applyFill="1" applyBorder="1" applyAlignment="1">
      <x:alignment vertical="center" wrapText="1"/>
    </x:xf>
    <x:xf numFmtId="0" fontId="21" fillId="6" borderId="2" xfId="1" applyNumberFormat="1" applyFont="1" applyFill="1" applyBorder="1" applyAlignment="1">
      <x:alignment vertical="center" wrapText="1"/>
    </x:xf>
    <x:xf numFmtId="0" fontId="21" fillId="10" borderId="2" xfId="1" applyNumberFormat="1" applyFont="1" applyFill="1" applyBorder="1" applyAlignment="1">
      <x:alignment vertical="center" wrapText="1"/>
    </x:xf>
    <x:xf numFmtId="0" fontId="18" fillId="10" borderId="2" xfId="1" applyNumberFormat="1" applyFont="1" applyFill="1" applyBorder="1" applyAlignment="1">
      <x:alignment vertical="center" wrapText="1"/>
    </x:xf>
    <x:xf numFmtId="214" fontId="21" fillId="6" borderId="2" xfId="1" applyNumberFormat="1" applyFont="1" applyFill="1" applyBorder="1" applyAlignment="1">
      <x:alignment vertical="center" wrapText="1"/>
    </x:xf>
    <x:xf numFmtId="214" fontId="21" fillId="10" borderId="2" xfId="1" applyNumberFormat="1" applyFont="1" applyFill="1" applyBorder="1" applyAlignment="1">
      <x:alignment vertical="center" wrapText="1"/>
    </x:xf>
    <x:xf numFmtId="214" fontId="18" fillId="10" borderId="2" xfId="1" applyNumberFormat="1" applyFont="1" applyFill="1" applyBorder="1" applyAlignment="1">
      <x:alignment vertical="center" wrapText="1"/>
    </x:xf>
    <x:xf numFmtId="214" fontId="18" fillId="6" borderId="2" xfId="1" applyNumberFormat="1" applyFont="1" applyFill="1" applyBorder="1" applyAlignment="1">
      <x:alignment vertical="center" wrapText="1"/>
    </x:xf>
    <x:xf numFmtId="0" fontId="20" fillId="8" borderId="2" xfId="1" applyNumberFormat="1" applyFont="1" applyFill="1" applyBorder="1" applyAlignment="1">
      <x:alignment vertical="center" wrapText="1"/>
    </x:xf>
    <x:xf numFmtId="0" fontId="22" fillId="0" borderId="0" xfId="0" applyNumberFormat="1" applyFont="1" applyFill="1" applyBorder="1"/>
    <x:xf numFmtId="0" fontId="22" fillId="0" borderId="0" xfId="0" applyNumberFormat="1" applyFont="1" applyFill="1" applyBorder="1" applyAlignment="1">
      <x:alignment wrapText="1"/>
    </x:xf>
    <x:xf numFmtId="0" fontId="22" fillId="0" borderId="0" xfId="0" applyNumberFormat="1" applyFont="1" applyFill="1" applyBorder="1" applyAlignment="1">
      <x:alignment vertical="center" wrapText="1"/>
    </x:xf>
    <x:xf numFmtId="0" fontId="23" fillId="0" borderId="0" xfId="0" applyNumberFormat="1" applyFont="1" applyFill="1" applyBorder="1" applyAlignment="1">
      <x:alignment vertical="center" wrapText="1"/>
    </x:xf>
    <x:xf numFmtId="0" fontId="24" fillId="0" borderId="0" xfId="0" applyNumberFormat="1" applyFont="1" applyFill="1" applyBorder="1" applyAlignment="1">
      <x:alignment vertical="center" wrapText="1"/>
    </x:xf>
    <x:xf numFmtId="0" fontId="22" fillId="11" borderId="0" xfId="0" applyNumberFormat="1" applyFont="1" applyFill="1" applyBorder="1" applyAlignment="1">
      <x:alignment vertical="center" wrapText="1"/>
    </x:xf>
    <x:xf numFmtId="0" fontId="25" fillId="11" borderId="0" xfId="0" applyNumberFormat="1" applyFont="1" applyFill="1" applyBorder="1" applyAlignment="1">
      <x:alignment vertical="center" wrapText="1"/>
    </x:xf>
    <x:xf numFmtId="0" fontId="22" fillId="12" borderId="0" xfId="0" applyNumberFormat="1" applyFont="1" applyFill="1" applyBorder="1" applyAlignment="1">
      <x:alignment vertical="center" wrapText="1"/>
    </x:xf>
    <x:xf numFmtId="0" fontId="26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color rgb="FF925317"/>
      </x:font>
      <x:fill>
        <x:patternFill>
          <x:bgColor rgb="FFFFF3D6"/>
        </x:patternFill>
      </x:fill>
    </x:dxf>
    <x:dxf>
      <x:font>
        <x:color rgb="FF925317"/>
      </x:font>
      <x:fill>
        <x:patternFill>
          <x:bgColor rgb="FFFFF3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454b3818e4371" /><Relationship Type="http://schemas.openxmlformats.org/officeDocument/2006/relationships/theme" Target="/xl/theme/theme1.xml" Id="R589c82adaa6b4e4a" /><Relationship Type="http://schemas.openxmlformats.org/officeDocument/2006/relationships/sharedStrings" Target="/xl/sharedStrings.xml" Id="R0608030478124655" /><Relationship Type="http://schemas.openxmlformats.org/officeDocument/2006/relationships/worksheet" Target="/xl/worksheets/sheet1.xml" Id="R8b8e73a1010e44e7" /><Relationship Type="http://schemas.openxmlformats.org/officeDocument/2006/relationships/worksheet" Target="/xl/worksheets/sheet2.xml" Id="R4602d73ce53e44e9" /><Relationship Type="http://schemas.openxmlformats.org/officeDocument/2006/relationships/worksheet" Target="/xl/worksheets/sheet3.xml" Id="R5894600b7c504192" /><Relationship Type="http://schemas.openxmlformats.org/officeDocument/2006/relationships/worksheet" Target="/xl/worksheets/sheet4.xml" Id="R6955835b54834c8f" /><Relationship Type="http://schemas.openxmlformats.org/officeDocument/2006/relationships/worksheet" Target="/xl/worksheets/sheet5.xml" Id="R78db4ed1e64547e2" /><Relationship Type="http://schemas.openxmlformats.org/officeDocument/2006/relationships/worksheet" Target="/xl/worksheets/sheet6.xml" Id="R0d36317c0c5f4080" /><Relationship Type="http://schemas.openxmlformats.org/officeDocument/2006/relationships/worksheet" Target="/xl/worksheets/sheet7.xml" Id="Ree01b8bd08884d05" /><Relationship Type="http://schemas.openxmlformats.org/officeDocument/2006/relationships/worksheet" Target="/xl/worksheets/sheet8.xml" Id="R79d9bba024844472" /><Relationship Type="http://schemas.openxmlformats.org/officeDocument/2006/relationships/worksheet" Target="/xl/worksheets/sheet9.xml" Id="Rdb5e7923d1094d9b" /><Relationship Type="http://schemas.openxmlformats.org/officeDocument/2006/relationships/worksheet" Target="/xl/worksheets/sheet10.xml" Id="R35db1762f06f450a" /><Relationship Type="http://schemas.openxmlformats.org/officeDocument/2006/relationships/worksheet" Target="/xl/worksheets/sheet11.xml" Id="Rc6ab13e905f54eb0" /><Relationship Type="http://schemas.openxmlformats.org/officeDocument/2006/relationships/worksheet" Target="/xl/worksheets/sheet12.xml" Id="R416e03a725194ff2" /><Relationship Type="http://schemas.openxmlformats.org/officeDocument/2006/relationships/worksheet" Target="/xl/worksheets/sheet13.xml" Id="R9c0bb29483464b9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FormatPr defaultRowHeight="15"/>
  <cols>
    <col min="1" max="1" width="32" hidden="0" customWidth="1"/>
    <col min="2" max="2" width="26" hidden="0" customWidth="1"/>
    <col min="3" max="3" width="26" hidden="0" customWidth="1"/>
    <col min="4" max="4" width="26" hidden="0" customWidth="1"/>
  </cols>
  <sheetData>
    <row r="1" ht="36" customHeight="1">
      <c r="A1" s="9" t="str">
        <v>数量を分けて、確定値を引き継ぐ</v>
      </c>
      <c r="B1" s="9"/>
      <c r="C1" s="9"/>
      <c r="D1" s="9"/>
    </row>
    <row r="2" ht="32" customHeight="1">
      <c r="A2" s="6" t="str">
        <v>食品卸の受注・出荷・請求担当向け／2026-09-15作成／説明用テンプレート</v>
      </c>
      <c r="B2" s="6"/>
      <c r="C2" s="6"/>
      <c r="D2" s="6"/>
    </row>
    <row r="3" ht="23" customHeight="1">
      <c r="A3" s="6"/>
      <c r="B3" s="6"/>
      <c r="C3" s="6"/>
      <c r="D3" s="6"/>
    </row>
    <row r="4" ht="23" customHeight="1">
      <c r="A4" s="6"/>
      <c r="B4" s="6"/>
      <c r="C4" s="6"/>
      <c r="D4" s="6"/>
    </row>
    <row r="5" ht="49" customHeight="1">
      <c r="A5" s="104" t="str">
        <v>この資料の用途</v>
      </c>
      <c r="B5" s="14" t="str">
        <v>同じ受注に含まれる不定貫・定貫3商品の単位と確定条件を照合します。顧客実績・製品実測ではありません。</v>
      </c>
      <c r="C5" s="14"/>
      <c r="D5" s="14"/>
    </row>
    <row r="6" ht="49" customHeight="1">
      <c r="A6" s="106" t="str">
        <v>1　設定を確認</v>
      </c>
      <c r="B6" s="6" t="str">
        <v>「設定」の重量・金額の丸めを取引条件に合わせます。本例はkg小数3桁、金額1円、いずれも四捨五入。</v>
      </c>
      <c r="C6" s="6"/>
      <c r="D6" s="6"/>
    </row>
    <row r="7" ht="49" customHeight="1">
      <c r="A7" s="104" t="str">
        <v>2　空欄版へ入力</v>
      </c>
      <c r="B7" s="14" t="str">
        <v>1列を1出荷明細として、青文字の入力欄へ記入します。薄緑の数式欄は上書きしません。</v>
      </c>
      <c r="C7" s="14"/>
      <c r="D7" s="14"/>
    </row>
    <row r="8" ht="49" customHeight="1">
      <c r="A8" s="106" t="str">
        <v>3　確定を分ける</v>
      </c>
      <c r="B8" s="6" t="str">
        <v>出荷状態が確定でも、必須入力、単位、期限、顧客条件、確定者・日時に不足があれば請求数量は空欄です。</v>
      </c>
      <c r="C8" s="6"/>
      <c r="D8" s="6"/>
    </row>
    <row r="9" ht="49" customHeight="1">
      <c r="A9" s="104" t="str">
        <v>4　請求を照合</v>
      </c>
      <c r="B9" s="14" t="str">
        <v>請求ID・請求状況を記録し、同じ出荷を二重に請求していないか担当者が確認します。自動連携はありません。</v>
      </c>
      <c r="C9" s="14"/>
      <c r="D9" s="14"/>
    </row>
    <row r="10" ht="49" customHeight="1">
      <c r="A10" s="106" t="str">
        <v>5　訂正を記録</v>
      </c>
      <c r="B10" s="6" t="str">
        <v>「訂正空欄」で、元請求・元出荷と直前処理IDを指定します。発行前の差替えと発行後調整を区別します。</v>
      </c>
      <c r="C10" s="6"/>
      <c r="D10" s="6"/>
    </row>
    <row r="11" ht="49" customHeight="1">
      <c r="A11" s="104" t="str">
        <v>6　空欄を増やす</v>
      </c>
      <c r="B11" s="14" t="str">
        <v>3明細を超える場合は空欄版をシート複製して使います。複製単位の合計であり、全シート合算ではありません。</v>
      </c>
      <c r="C11" s="14"/>
      <c r="D11" s="14"/>
    </row>
    <row r="12" ht="49" customHeight="1">
      <c r="A12" s="106" t="str">
        <v>「個」の意味</v>
      </c>
      <c r="B12" s="6" t="str">
        <v>魚は尾、肉はブロック、加工品は袋。必要に応じて品名・規格へ自社の最小取扱単位を記載します。</v>
      </c>
      <c r="C12" s="6"/>
      <c r="D12" s="6"/>
    </row>
    <row r="13" ht="49" customHeight="1">
      <c r="A13" s="104" t="str">
        <v>風袋</v>
      </c>
      <c r="B13" s="14" t="str">
        <v>空欄は未確認、0は確認済みゼロです。本版は総重量と風袋から正味を計算。正味を直接受け取る場合は別設計。</v>
      </c>
      <c r="C13" s="14"/>
      <c r="D13" s="14"/>
    </row>
    <row r="14" ht="49" customHeight="1">
      <c r="A14" s="106" t="str">
        <v>定貫の重量</v>
      </c>
      <c r="B14" s="6" t="str">
        <v>比較のために計量しています。定貫×円/個の請求数量は出荷個数。固定内容量×個数を実測値にはしません。</v>
      </c>
      <c r="C14" s="6"/>
      <c r="D14" s="6"/>
    </row>
    <row r="15" ht="49" customHeight="1">
      <c r="A15" s="104" t="str">
        <v>部分欠品・代替</v>
      </c>
      <c r="B15" s="14" t="str">
        <v>通常以外は例外・顧客確認を記録。定貫の通常行で注文個数と出荷個数が不一致なら保留。全欠品は請求なし。</v>
      </c>
      <c r="C15" s="14"/>
      <c r="D15" s="14"/>
    </row>
    <row r="16" ht="49" customHeight="1">
      <c r="A16" s="106" t="str">
        <v>代替・分納</v>
      </c>
      <c r="B16" s="6" t="str">
        <v>出荷ごとに別明細を作り、元明細・代替明細IDで対応付けます。このブックに自動紐付けや残数集計機能はありません。</v>
      </c>
      <c r="C16" s="6"/>
      <c r="D16" s="6"/>
    </row>
    <row r="17" ht="49" customHeight="1">
      <c r="A17" s="104" t="str">
        <v>期限</v>
      </c>
      <c r="B17" s="14" t="str">
        <v>納品予定日を基準に差日を確認。これは取引条件の照合であり食品の安全性や可食・再販の判定ではありません。</v>
      </c>
      <c r="C17" s="14"/>
      <c r="D17" s="14"/>
    </row>
    <row r="18" ht="49" customHeight="1">
      <c r="A18" s="106" t="str">
        <v>対応単位</v>
      </c>
      <c r="B18" s="6" t="str">
        <v>不定貫×円/kg、定貫×円/個のみ。ケース単価や定貫×円/kg、値引き、価格改定は式の再設計が必要です。</v>
      </c>
      <c r="C18" s="6"/>
      <c r="D18" s="6"/>
    </row>
    <row r="19" ht="49" customHeight="1">
      <c r="A19" s="104" t="str">
        <v>訂正例の順番</v>
      </c>
      <c r="B19" s="14" t="str">
        <v>初回IN-001/L01→再計量C001→返品R001。9.6kg→9.5kg→差引8.3kg、−120円→−1,440円。</v>
      </c>
      <c r="C19" s="14"/>
      <c r="D19" s="14"/>
    </row>
    <row r="20" ht="49" customHeight="1">
      <c r="A20" s="106" t="str">
        <v>作成時の検算</v>
      </c>
      <c r="B20" s="6" t="str">
        <v>「検算記録」は同じ数式へ入力を変更して確認した記録です。自社データへ変更した後は再テストしてください。</v>
      </c>
      <c r="C20" s="6"/>
      <c r="D20" s="6"/>
    </row>
    <row r="21" ht="49" customHeight="1">
      <c r="A21" s="104" t="str">
        <v>掲載表とPDF</v>
      </c>
      <c r="B21" s="14" t="str">
        <v>「掲載表」は記入例に連動。PNG・PDFは納品時点の固定版です。値を変えたら再出力してください。</v>
      </c>
      <c r="C21" s="14"/>
      <c r="D21" s="14"/>
    </row>
    <row r="22" ht="49" customHeight="1">
      <c r="A22" s="106" t="str">
        <v>数式について</v>
      </c>
      <c r="B22" s="6" t="str">
        <v>Excel互換のIF/IFERROR/COUNT/ROUND等で作成。マクロ・外部データ接続・承認権限制御は含みません。</v>
      </c>
      <c r="C22" s="6"/>
      <c r="D22" s="6"/>
    </row>
    <row r="23" ht="49" customHeight="1">
      <c r="A23" s="104" t="str">
        <v>再利用前の確認</v>
      </c>
      <c r="B23" s="14" t="str">
        <v>担当分担、単価・単位、納品日の数え方、秤の出力精度、返品の減額条件、締め処理を自社で合意してください。</v>
      </c>
      <c r="C23" s="14"/>
      <c r="D23" s="14"/>
    </row>
    <row r="24" ht="49" customHeight="1">
      <c r="A24" s="106" t="str">
        <v>出典の範囲</v>
      </c>
      <c r="B24" s="6" t="str">
        <v>GS1資料は不定貫の概念の参照。計算・丸め・保留・承認は本稿の編集上の設計案です。「設定」にURLを記載。</v>
      </c>
      <c r="C24" s="6"/>
      <c r="D24" s="6"/>
    </row>
    <row r="25" ht="23" customHeight="1">
      <c r="A25" s="6"/>
      <c r="B25" s="6"/>
      <c r="C25" s="6"/>
      <c r="D25" s="6"/>
    </row>
    <row r="26" ht="23" customHeight="1">
      <c r="A26" s="6"/>
      <c r="B26" s="6"/>
      <c r="C26" s="6"/>
      <c r="D26" s="6"/>
    </row>
    <row r="27" ht="23" customHeight="1">
      <c r="A27" s="6"/>
      <c r="B27" s="6"/>
      <c r="C27" s="6"/>
      <c r="D27" s="6"/>
    </row>
    <row r="28" ht="23" customHeight="1">
      <c r="A28" s="6"/>
      <c r="B28" s="6"/>
      <c r="C28" s="6"/>
      <c r="D28" s="6"/>
    </row>
    <row r="29" ht="23" customHeight="1">
      <c r="A29" s="6"/>
      <c r="B29" s="6"/>
      <c r="C29" s="6"/>
      <c r="D29" s="6"/>
    </row>
    <row r="30" ht="23" customHeight="1">
      <c r="A30" s="6"/>
      <c r="B30" s="6"/>
      <c r="C30" s="6"/>
      <c r="D30" s="6"/>
    </row>
    <row r="31" ht="23" customHeight="1">
      <c r="A31" s="6"/>
      <c r="B31" s="6"/>
      <c r="C31" s="6"/>
      <c r="D31" s="6"/>
    </row>
    <row r="32" ht="23" customHeight="1">
      <c r="A32" s="6"/>
      <c r="B32" s="6"/>
      <c r="C32" s="6"/>
      <c r="D32" s="6"/>
    </row>
    <row r="33" ht="23" customHeight="1">
      <c r="A33" s="6"/>
      <c r="B33" s="6"/>
      <c r="C33" s="6"/>
      <c r="D33" s="6"/>
    </row>
    <row r="34" ht="23" customHeight="1">
      <c r="A34" s="6"/>
      <c r="B34" s="6"/>
      <c r="C34" s="6"/>
      <c r="D34" s="6"/>
    </row>
    <row r="35" ht="23" customHeight="1">
      <c r="A35" s="6"/>
      <c r="B35" s="6"/>
      <c r="C35" s="6"/>
      <c r="D35" s="6"/>
    </row>
  </sheetData>
  <mergeCells>
    <mergeCell ref="A1:D1"/>
    <mergeCell ref="A2:D2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FormatPr defaultRowHeight="15"/>
  <cols>
    <col min="1" max="1" width="32" hidden="0" customWidth="1"/>
    <col min="2" max="2" width="26" hidden="0" customWidth="1"/>
    <col min="3" max="3" width="26" hidden="0" customWidth="1"/>
    <col min="4" max="4" width="26" hidden="0" customWidth="1"/>
  </cols>
  <sheetData>
    <row r="1" ht="36" customHeight="1">
      <c r="A1" s="9" t="str">
        <v>設定｜計算条件・対象範囲</v>
      </c>
      <c r="B1" s="9"/>
      <c r="C1" s="9"/>
      <c r="D1" s="9"/>
    </row>
    <row r="2" ht="32" customHeight="1">
      <c r="A2" s="6" t="str">
        <v>すべて説明用の条件です。取引先との取り決めと計量器の出力を確認してください。</v>
      </c>
      <c r="B2" s="6"/>
      <c r="C2" s="6"/>
      <c r="D2" s="6"/>
    </row>
    <row r="3" ht="23" customHeight="1">
      <c r="A3" s="6"/>
      <c r="B3" s="6"/>
      <c r="C3" s="6"/>
      <c r="D3" s="6"/>
    </row>
    <row r="4" ht="23" customHeight="1">
      <c r="A4" s="6"/>
      <c r="B4" s="6"/>
      <c r="C4" s="6"/>
      <c r="D4" s="6"/>
    </row>
    <row r="5" ht="23" customHeight="1">
      <c r="A5" s="6" t="str">
        <v>項目</v>
      </c>
      <c r="B5" s="6" t="str">
        <v>入力値</v>
      </c>
      <c r="C5" s="6"/>
      <c r="D5" s="6"/>
    </row>
    <row r="6" ht="23" customHeight="1">
      <c r="A6" s="6" t="str">
        <v>請求重量の小数桁数</v>
      </c>
      <c r="B6" s="12" t="n">
        <v>3</v>
      </c>
      <c r="C6" s="6"/>
      <c r="D6" s="6"/>
    </row>
    <row r="7" ht="23" customHeight="1">
      <c r="A7" s="6" t="str">
        <v>明細金額の小数桁数</v>
      </c>
      <c r="B7" s="12" t="n">
        <v>0</v>
      </c>
      <c r="C7" s="6"/>
      <c r="D7" s="6"/>
    </row>
    <row r="8" ht="23" customHeight="1">
      <c r="A8" s="6" t="str">
        <v>丸め方法</v>
      </c>
      <c r="B8" s="6" t="str">
        <v>四捨五入（ROUND）</v>
      </c>
      <c r="C8" s="6"/>
      <c r="D8" s="6"/>
    </row>
    <row r="9" ht="23" customHeight="1">
      <c r="A9" s="6"/>
      <c r="B9" s="6"/>
      <c r="C9" s="6"/>
      <c r="D9" s="6"/>
    </row>
    <row r="10" ht="23" customHeight="1">
      <c r="A10" s="6" t="str">
        <v>対象1</v>
      </c>
      <c r="B10" s="6" t="str">
        <v>不定貫 × 円/kg → 確定正味重量</v>
      </c>
      <c r="C10" s="6"/>
      <c r="D10" s="6"/>
    </row>
    <row r="11" ht="23" customHeight="1">
      <c r="A11" s="6" t="str">
        <v>対象2</v>
      </c>
      <c r="B11" s="6" t="str">
        <v>定貫 × 円/個 → 実出荷個数</v>
      </c>
      <c r="C11" s="6"/>
      <c r="D11" s="6"/>
    </row>
    <row r="12" ht="34" customHeight="1">
      <c r="A12" s="6" t="str">
        <v>未対応</v>
      </c>
      <c r="B12" s="6" t="str">
        <v>ケース単価・定貫のkg単価・負数出荷・無料品は別設計</v>
      </c>
      <c r="C12" s="6"/>
      <c r="D12" s="6"/>
    </row>
    <row r="13" ht="34" customHeight="1">
      <c r="A13" s="6" t="str">
        <v>元値</v>
      </c>
      <c r="B13" s="6" t="str">
        <v>総重量・風袋・差引値を残す。数量への受渡しでROUND。</v>
      </c>
      <c r="C13" s="6"/>
      <c r="D13" s="6"/>
    </row>
    <row r="14" ht="34" customHeight="1">
      <c r="A14" s="6" t="str">
        <v>期限差日</v>
      </c>
      <c r="B14" s="6" t="str">
        <v>表示期限 − 納品予定日。当日算入などは別途確認。</v>
      </c>
      <c r="C14" s="6"/>
      <c r="D14" s="6"/>
    </row>
    <row r="15" ht="34" customHeight="1">
      <c r="A15" s="6" t="str">
        <v>税等</v>
      </c>
      <c r="B15" s="6" t="str">
        <v>税額、値引き、送料、請求書の発行は対象外</v>
      </c>
      <c r="C15" s="6"/>
      <c r="D15" s="6"/>
    </row>
    <row r="16" ht="34" customHeight="1">
      <c r="A16" s="6"/>
      <c r="B16" s="6"/>
      <c r="C16" s="6"/>
      <c r="D16" s="6"/>
    </row>
    <row r="17" ht="34" customHeight="1">
      <c r="A17" s="6" t="str">
        <v>概念の出典</v>
      </c>
      <c r="B17" s="6" t="str">
        <v>GS1 Japan｜GS1標準バーコードベーシックガイド</v>
      </c>
      <c r="C17" s="6"/>
      <c r="D17" s="6"/>
    </row>
    <row r="18" ht="34" customHeight="1">
      <c r="A18" s="6" t="str">
        <v>版・発行</v>
      </c>
      <c r="B18" s="6" t="str">
        <v>Release 1.2.0／2024-03-18（版履歴）</v>
      </c>
      <c r="C18" s="6"/>
      <c r="D18" s="6"/>
    </row>
    <row r="19" ht="34" customHeight="1">
      <c r="A19" s="6" t="str">
        <v>確認日・箇所</v>
      </c>
      <c r="B19" s="6" t="str">
        <v>2026-09-15／PDF14ページ・脚注2、2ページの版履歴</v>
      </c>
      <c r="C19" s="6"/>
      <c r="D19" s="6"/>
    </row>
    <row r="20" ht="34" customHeight="1">
      <c r="A20" s="6" t="str">
        <v>URL</v>
      </c>
      <c r="B20" s="6" t="str">
        <v>https://www.gs1jp.org/standard/barcode/basicguide.pdf</v>
      </c>
      <c r="C20" s="6"/>
      <c r="D20" s="6"/>
    </row>
    <row r="21" ht="34" customHeight="1">
      <c r="A21" s="6" t="str">
        <v>適用範囲</v>
      </c>
      <c r="B21" s="6" t="str">
        <v>不定貫の概念のみ。計算、丸め、承認・例外手順は編集上の設計案。</v>
      </c>
      <c r="C21" s="6"/>
      <c r="D21" s="6"/>
    </row>
    <row r="22" ht="23" customHeight="1">
      <c r="A22" s="6"/>
      <c r="B22" s="6"/>
      <c r="C22" s="6"/>
      <c r="D22" s="6"/>
    </row>
  </sheetData>
  <mergeCells>
    <mergeCell ref="A1:D1"/>
    <mergeCell ref="A2:D2"/>
    <mergeCell ref="B5:D5"/>
    <mergeCell ref="B8:D8"/>
    <mergeCell ref="B10:D10"/>
    <mergeCell ref="B11:D11"/>
    <mergeCell ref="B12:D12"/>
    <mergeCell ref="B13:D13"/>
    <mergeCell ref="B14:D14"/>
    <mergeCell ref="B15:D15"/>
    <mergeCell ref="B17:D17"/>
    <mergeCell ref="B18:D18"/>
    <mergeCell ref="B19:D19"/>
    <mergeCell ref="B20:D20"/>
    <mergeCell ref="B21:D21"/>
  </mergeCells>
  <dataValidations count="2">
    <dataValidation type="list" sqref="B6">
      <formula1>"0,1,2,3,4,5,6"</formula1>
    </dataValidation>
    <dataValidation type="list" sqref="B7">
      <formula1>"0,1,2,3,4,5,6"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>
  <sheetFormatPr defaultRowHeight="15"/>
  <cols>
    <col min="1" max="1" width="32" hidden="0" customWidth="1"/>
    <col min="2" max="2" width="26" hidden="0" customWidth="1"/>
    <col min="3" max="3" width="26" hidden="0" customWidth="1"/>
    <col min="4" max="4" width="26" hidden="0" customWidth="1"/>
  </cols>
  <sheetData>
    <row r="1" ht="36" customHeight="1">
      <c r="A1" s="9" t="str">
        <v>記入例｜受注・計量・請求の照合</v>
      </c>
      <c r="B1" s="9"/>
      <c r="C1" s="9"/>
      <c r="D1" s="9"/>
    </row>
    <row r="2" ht="32" customHeight="1">
      <c r="A2" s="6" t="str">
        <v>青文字・白地＝入力　薄緑＝数式　重量はkg。自動発行・承認機能ではありません。</v>
      </c>
      <c r="B2" s="6"/>
      <c r="C2" s="6"/>
      <c r="D2" s="6"/>
    </row>
    <row r="3" ht="23" customHeight="1">
      <c r="A3" s="6" t="str">
        <v>説明用の架空例／初回出荷・初回請求の時点。訂正後も元値を残します。</v>
      </c>
      <c r="B3" s="6"/>
      <c r="C3" s="6"/>
      <c r="D3" s="6"/>
    </row>
    <row r="4" ht="23" customHeight="1">
      <c r="A4" s="15" t="str">
        <v>入力項目</v>
      </c>
      <c r="B4" s="15" t="str">
        <v>商品1</v>
      </c>
      <c r="C4" s="15" t="str">
        <v>商品2</v>
      </c>
      <c r="D4" s="15" t="str">
        <v>商品3</v>
      </c>
    </row>
    <row r="5" ht="26" customHeight="1">
      <c r="A5" s="20" t="str">
        <v>01　受注時の記録</v>
      </c>
      <c r="B5" s="20"/>
      <c r="C5" s="20"/>
      <c r="D5" s="20"/>
    </row>
    <row r="6" ht="23" customHeight="1">
      <c r="A6" s="6" t="str">
        <v>受注ID</v>
      </c>
      <c r="B6" s="12" t="str">
        <v>OR-001</v>
      </c>
      <c r="C6" s="12" t="str">
        <v>OR-001</v>
      </c>
      <c r="D6" s="12" t="str">
        <v>OR-001</v>
      </c>
    </row>
    <row r="7" ht="23" customHeight="1">
      <c r="A7" s="6" t="str">
        <v>明細ID</v>
      </c>
      <c r="B7" s="110" t="str">
        <v>L01</v>
      </c>
      <c r="C7" s="110" t="str">
        <v>L02</v>
      </c>
      <c r="D7" s="110" t="str">
        <v>L03</v>
      </c>
    </row>
    <row r="8" ht="23" customHeight="1">
      <c r="A8" s="6" t="str">
        <v>商品ID</v>
      </c>
      <c r="B8" s="12" t="str">
        <v>F001</v>
      </c>
      <c r="C8" s="12" t="str">
        <v>M001</v>
      </c>
      <c r="D8" s="12" t="str">
        <v>P001</v>
      </c>
    </row>
    <row r="9" ht="36" customHeight="1">
      <c r="A9" s="6" t="str">
        <v>品名・規格</v>
      </c>
      <c r="B9" s="12" t="str">
        <v>魚（1個＝1尾）</v>
      </c>
      <c r="C9" s="12" t="str">
        <v>肉（1個＝1ブロック）</v>
      </c>
      <c r="D9" s="12" t="str">
        <v>加工品（1個＝1袋・1kg）</v>
      </c>
    </row>
    <row r="10" ht="23" customHeight="1">
      <c r="A10" s="6" t="str">
        <v>定貫不定貫</v>
      </c>
      <c r="B10" s="12" t="str">
        <v>不定貫</v>
      </c>
      <c r="C10" s="12" t="str">
        <v>不定貫</v>
      </c>
      <c r="D10" s="12" t="str">
        <v>定貫</v>
      </c>
    </row>
    <row r="11" ht="23" customHeight="1">
      <c r="A11" s="6" t="str">
        <v>受注単位</v>
      </c>
      <c r="B11" s="12" t="str">
        <v>ケース</v>
      </c>
      <c r="C11" s="12" t="str">
        <v>ケース</v>
      </c>
      <c r="D11" s="12" t="str">
        <v>ケース</v>
      </c>
    </row>
    <row r="12" ht="23" customHeight="1">
      <c r="A12" s="6" t="str">
        <v>受注単位数</v>
      </c>
      <c r="B12" s="28" t="n">
        <v>1</v>
      </c>
      <c r="C12" s="28" t="n">
        <v>1</v>
      </c>
      <c r="D12" s="28" t="n">
        <v>1</v>
      </c>
    </row>
    <row r="13" ht="23" customHeight="1">
      <c r="A13" s="6" t="str">
        <v>予定正味重量（kg）</v>
      </c>
      <c r="B13" s="24" t="n">
        <v>10</v>
      </c>
      <c r="C13" s="24" t="n">
        <v>8</v>
      </c>
      <c r="D13" s="24" t="n">
        <v>6</v>
      </c>
    </row>
    <row r="14" ht="23" customHeight="1">
      <c r="A14" s="6" t="str">
        <v>固定入数（個/ケース）</v>
      </c>
      <c r="B14" s="28"/>
      <c r="C14" s="28"/>
      <c r="D14" s="28" t="n">
        <v>6</v>
      </c>
    </row>
    <row r="15" ht="23" customHeight="1">
      <c r="A15" s="6" t="str">
        <v>固定内容量（kg/個）</v>
      </c>
      <c r="B15" s="24"/>
      <c r="C15" s="24"/>
      <c r="D15" s="24" t="n">
        <v>1</v>
      </c>
    </row>
    <row r="16" ht="23" customHeight="1">
      <c r="A16" s="6" t="str">
        <v>単価単位</v>
      </c>
      <c r="B16" s="12" t="str">
        <v>円/kg</v>
      </c>
      <c r="C16" s="12" t="str">
        <v>円/kg</v>
      </c>
      <c r="D16" s="12" t="str">
        <v>円/個</v>
      </c>
    </row>
    <row r="17" ht="23" customHeight="1">
      <c r="A17" s="6" t="str">
        <v>単価（円）</v>
      </c>
      <c r="B17" s="112" t="n">
        <v>1200</v>
      </c>
      <c r="C17" s="112" t="n">
        <v>2000</v>
      </c>
      <c r="D17" s="112" t="n">
        <v>400</v>
      </c>
    </row>
    <row r="18" ht="26" customHeight="1">
      <c r="A18" s="20" t="str">
        <v>02　出荷時の実績</v>
      </c>
      <c r="B18" s="20"/>
      <c r="C18" s="20"/>
      <c r="D18" s="20"/>
    </row>
    <row r="19" ht="23" customHeight="1">
      <c r="A19" s="6" t="str">
        <v>出荷ID</v>
      </c>
      <c r="B19" s="12" t="str">
        <v>SH-001-01</v>
      </c>
      <c r="C19" s="12" t="str">
        <v>SH-001-02</v>
      </c>
      <c r="D19" s="12" t="str">
        <v>SH-001-03</v>
      </c>
    </row>
    <row r="20" ht="23" customHeight="1">
      <c r="A20" s="6" t="str">
        <v>出荷日</v>
      </c>
      <c r="B20" s="36" t="n">
        <v>46280</v>
      </c>
      <c r="C20" s="36" t="n">
        <v>46280</v>
      </c>
      <c r="D20" s="36" t="n">
        <v>46280</v>
      </c>
    </row>
    <row r="21" ht="23" customHeight="1">
      <c r="A21" s="6" t="str">
        <v>出荷個数（個）</v>
      </c>
      <c r="B21" s="28" t="n">
        <v>4</v>
      </c>
      <c r="C21" s="28" t="n">
        <v>2</v>
      </c>
      <c r="D21" s="28" t="n">
        <v>6</v>
      </c>
    </row>
    <row r="22" ht="23" customHeight="1">
      <c r="A22" s="6" t="str">
        <v>総重量（kg）</v>
      </c>
      <c r="B22" s="24" t="n">
        <v>10.2</v>
      </c>
      <c r="C22" s="24" t="n">
        <v>8.2</v>
      </c>
      <c r="D22" s="24" t="n">
        <v>6.3</v>
      </c>
    </row>
    <row r="23" ht="23" customHeight="1">
      <c r="A23" s="6" t="str">
        <v>風袋（kg）</v>
      </c>
      <c r="B23" s="24" t="n">
        <v>0.6</v>
      </c>
      <c r="C23" s="24" t="n">
        <v>0.4</v>
      </c>
      <c r="D23" s="24" t="n">
        <v>0.3</v>
      </c>
    </row>
    <row r="24" ht="23" customHeight="1">
      <c r="A24" s="6" t="str">
        <v>正味重量（kg）</v>
      </c>
      <c r="B24" s="26">
        <f>IFERROR(IF(OR(NOT(ISNUMBER(B22)),NOT(ISNUMBER(B23)),B22&lt;0,B23&lt;0,B22&lt;B23),"",B22-B23),"")</f>
        <v>9.6</v>
      </c>
      <c r="C24" s="26">
        <f>IFERROR(IF(OR(NOT(ISNUMBER(C22)),NOT(ISNUMBER(C23)),C22&lt;0,C23&lt;0,C22&lt;C23),"",C22-C23),"")</f>
        <v>7.8</v>
      </c>
      <c r="D24" s="26">
        <f>IFERROR(IF(OR(NOT(ISNUMBER(D22)),NOT(ISNUMBER(D23)),D22&lt;0,D23&lt;0,D22&lt;D23),"",D22-D23),"")</f>
        <v>6</v>
      </c>
    </row>
    <row r="25" ht="23" customHeight="1">
      <c r="A25" s="6" t="str">
        <v>計量票・出荷根拠ID</v>
      </c>
      <c r="B25" s="12" t="str">
        <v>W-F001-01</v>
      </c>
      <c r="C25" s="12" t="str">
        <v>W-M001-01</v>
      </c>
      <c r="D25" s="12" t="str">
        <v>W-P001-01</v>
      </c>
    </row>
    <row r="26" ht="23" customHeight="1">
      <c r="A26" s="6" t="str">
        <v>ロット</v>
      </c>
      <c r="B26" s="12" t="str">
        <v>LF-0915</v>
      </c>
      <c r="C26" s="12" t="str">
        <v>LM-0915</v>
      </c>
      <c r="D26" s="12" t="str">
        <v>LP-0915</v>
      </c>
    </row>
    <row r="27" ht="26" customHeight="1">
      <c r="A27" s="20" t="str">
        <v>03　期限・例外の引継ぎ</v>
      </c>
      <c r="B27" s="20"/>
      <c r="C27" s="20"/>
      <c r="D27" s="20"/>
    </row>
    <row r="28" ht="23" customHeight="1">
      <c r="A28" s="6" t="str">
        <v>納品予定日</v>
      </c>
      <c r="B28" s="36" t="n">
        <v>46281</v>
      </c>
      <c r="C28" s="36" t="n">
        <v>46281</v>
      </c>
      <c r="D28" s="36" t="n">
        <v>46281</v>
      </c>
    </row>
    <row r="29" ht="23" customHeight="1">
      <c r="A29" s="6" t="str">
        <v>期限種別</v>
      </c>
      <c r="B29" s="12" t="str">
        <v>消費期限</v>
      </c>
      <c r="C29" s="12" t="str">
        <v>消費期限</v>
      </c>
      <c r="D29" s="12" t="str">
        <v>賞味期限</v>
      </c>
    </row>
    <row r="30" ht="23" customHeight="1">
      <c r="A30" s="6" t="str">
        <v>表示期限</v>
      </c>
      <c r="B30" s="36" t="n">
        <v>46285</v>
      </c>
      <c r="C30" s="36" t="n">
        <v>46289</v>
      </c>
      <c r="D30" s="36" t="n">
        <v>46371</v>
      </c>
    </row>
    <row r="31" ht="23" customHeight="1">
      <c r="A31" s="6" t="str">
        <v>最低残日数（日）</v>
      </c>
      <c r="B31" s="28" t="n">
        <v>3</v>
      </c>
      <c r="C31" s="28" t="n">
        <v>7</v>
      </c>
      <c r="D31" s="28" t="n">
        <v>30</v>
      </c>
    </row>
    <row r="32" ht="23" customHeight="1">
      <c r="A32" s="6" t="str">
        <v>残日数（日）</v>
      </c>
      <c r="B32" s="30">
        <f>IFERROR(IF(COUNT(B28,B30)=2,B30-B28,""),"")</f>
        <v>4</v>
      </c>
      <c r="C32" s="30">
        <f>IFERROR(IF(COUNT(C28,C30)=2,C30-C28,""),"")</f>
        <v>8</v>
      </c>
      <c r="D32" s="30">
        <f>IFERROR(IF(COUNT(D28,D30)=2,D30-D28,""),"")</f>
        <v>90</v>
      </c>
    </row>
    <row r="33" ht="23" customHeight="1">
      <c r="A33" s="6" t="str">
        <v>期限条件判定</v>
      </c>
      <c r="B33" s="22" t="str">
        <f>IF(B8="","",IFERROR(IF(OR(COUNT(B28,B30,B31)&lt;&gt;3,B31&lt;0,B31&lt;&gt;INT(B31),AND(B29&lt;&gt;"賞味期限",B29&lt;&gt;"消費期限")),"未確認",IF(B32&gt;=B31,"条件内","条件外")),"未確認"))</f>
        <v>条件内</v>
      </c>
      <c r="C33" s="22" t="str">
        <f>IF(C8="","",IFERROR(IF(OR(COUNT(C28,C30,C31)&lt;&gt;3,C31&lt;0,C31&lt;&gt;INT(C31),AND(C29&lt;&gt;"賞味期限",C29&lt;&gt;"消費期限")),"未確認",IF(C32&gt;=C31,"条件内","条件外")),"未確認"))</f>
        <v>条件内</v>
      </c>
      <c r="D33" s="22" t="str">
        <f>IF(D8="","",IFERROR(IF(OR(COUNT(D28,D30,D31)&lt;&gt;3,D31&lt;0,D31&lt;&gt;INT(D31),AND(D29&lt;&gt;"賞味期限",D29&lt;&gt;"消費期限")),"未確認",IF(D32&gt;=D31,"条件内","条件外")),"未確認"))</f>
        <v>条件内</v>
      </c>
    </row>
    <row r="34" ht="23" customHeight="1">
      <c r="A34" s="6" t="str">
        <v>欠品・代替対応</v>
      </c>
      <c r="B34" s="12" t="str">
        <v>通常</v>
      </c>
      <c r="C34" s="12" t="str">
        <v>通常</v>
      </c>
      <c r="D34" s="12" t="str">
        <v>通常</v>
      </c>
    </row>
    <row r="35" ht="23" customHeight="1">
      <c r="A35" s="6" t="str">
        <v>顧客条件確認</v>
      </c>
      <c r="B35" s="12" t="str">
        <v>確認済</v>
      </c>
      <c r="C35" s="12" t="str">
        <v>確認済</v>
      </c>
      <c r="D35" s="12" t="str">
        <v>確認済</v>
      </c>
    </row>
    <row r="36" ht="48" customHeight="1">
      <c r="A36" s="6" t="str">
        <v>元明細・代替明細ID</v>
      </c>
      <c r="B36" s="12" t="str">
        <v>なし</v>
      </c>
      <c r="C36" s="12" t="str">
        <v>なし</v>
      </c>
      <c r="D36" s="12" t="str">
        <v>なし</v>
      </c>
    </row>
    <row r="37" ht="48" customHeight="1">
      <c r="A37" s="6" t="str">
        <v>例外・確認記録</v>
      </c>
      <c r="B37" s="12" t="str">
        <v>正味kg建て。予定10kgは固定換算しない。</v>
      </c>
      <c r="C37" s="12" t="str">
        <v>正味kg建て。予定8kgは手配の目安。</v>
      </c>
      <c r="D37" s="12" t="str">
        <v>1ケース6個。重量は比較用、請求は実出荷6個。</v>
      </c>
    </row>
    <row r="38" ht="26" customHeight="1">
      <c r="A38" s="20" t="str">
        <v>04　確定から請求へ</v>
      </c>
      <c r="B38" s="20"/>
      <c r="C38" s="20"/>
      <c r="D38" s="20"/>
    </row>
    <row r="39" ht="23" customHeight="1">
      <c r="A39" s="6" t="str">
        <v>出荷状態</v>
      </c>
      <c r="B39" s="12" t="str">
        <v>確定</v>
      </c>
      <c r="C39" s="12" t="str">
        <v>確定</v>
      </c>
      <c r="D39" s="12" t="str">
        <v>確定</v>
      </c>
    </row>
    <row r="40" ht="23" customHeight="1">
      <c r="A40" s="6" t="str">
        <v>確定者</v>
      </c>
      <c r="B40" s="12" t="str">
        <v>出荷責任者A（架空）</v>
      </c>
      <c r="C40" s="12" t="str">
        <v>出荷責任者A（架空）</v>
      </c>
      <c r="D40" s="12" t="str">
        <v>出荷責任者A（架空）</v>
      </c>
    </row>
    <row r="41" ht="23" customHeight="1">
      <c r="A41" s="6" t="str">
        <v>確定日時</v>
      </c>
      <c r="B41" s="38" t="n">
        <v>46280.4375</v>
      </c>
      <c r="C41" s="38" t="n">
        <v>46280.4375</v>
      </c>
      <c r="D41" s="38" t="n">
        <v>46280.4375</v>
      </c>
    </row>
    <row r="42" ht="23" customHeight="1">
      <c r="A42" s="6" t="str">
        <v>引渡判定</v>
      </c>
      <c r="B42" s="22" t="str">
        <f>IF(B8="","",IFERROR(IF(OR(COUNT('設定'!$B$6:$B$7)&lt;&gt;2,'設定'!$B$6&lt;0,'設定'!$B$6&gt;6,'設定'!$B$7&lt;0,'設定'!$B$7&gt;6,'設定'!$B$6&lt;&gt;INT('設定'!$B$6),'設定'!$B$7&lt;&gt;INT('設定'!$B$7),AND(B16="円/kg",ISNUMBER(B24),ROUND(B24,'設定'!$B$6)&lt;=0),B6="",B7="",B9="",B19="",B25="",B26="",NOT(ISNUMBER(B20)),COUNT(B12,B17,B21:B23)&lt;&gt;5,B12&lt;=0,B17&lt;=0,B21&lt;=0,B21&lt;&gt;INT(B21),B22&lt;=B23,B23&lt;0),"保留：入力確認",IF(OR(AND(B10&lt;&gt;"不定貫",B10&lt;&gt;"定貫"),AND(B11&lt;&gt;"ケース",B11&lt;&gt;"個",B11&lt;&gt;"kg"),AND(B11&lt;&gt;"kg",B12&lt;&gt;INT(B12)),AND(B10="不定貫",B16&lt;&gt;"円/kg"),AND(B10="定貫",OR(B16&lt;&gt;"円/個",COUNT(B14:B15)&lt;&gt;2,B14&lt;=0,B14&lt;&gt;INT(B14),B15&lt;=0))),"保留：単位確認",IF(B33&lt;&gt;"条件内","保留：期限",IF(OR(B35&lt;&gt;"確認済",AND(B34&lt;&gt;"通常",B34&lt;&gt;"部分欠品",B34&lt;&gt;"代替"),AND(B34&lt;&gt;"通常",B37=""),AND(B34="代替",B36=""),AND(B10="定貫",B34="通常",OR(AND(B11="ケース",B21&lt;&gt;B12*B14),AND(B11="個",B21&lt;&gt;B12)))),"保留：顧客条件",IF(OR(B39&lt;&gt;"確定",B40="",NOT(ISNUMBER(B41)),B41&lt;B20),"保留：確定待ち","請求数量確定"))))),"保留：入力形式"))</f>
        <v>請求数量確定</v>
      </c>
      <c r="C42" s="22" t="str">
        <f>IF(C8="","",IFERROR(IF(OR(COUNT('設定'!$B$6:$B$7)&lt;&gt;2,'設定'!$B$6&lt;0,'設定'!$B$6&gt;6,'設定'!$B$7&lt;0,'設定'!$B$7&gt;6,'設定'!$B$6&lt;&gt;INT('設定'!$B$6),'設定'!$B$7&lt;&gt;INT('設定'!$B$7),AND(C16="円/kg",ISNUMBER(C24),ROUND(C24,'設定'!$B$6)&lt;=0),C6="",C7="",C9="",C19="",C25="",C26="",NOT(ISNUMBER(C20)),COUNT(C12,C17,C21:C23)&lt;&gt;5,C12&lt;=0,C17&lt;=0,C21&lt;=0,C21&lt;&gt;INT(C21),C22&lt;=C23,C23&lt;0),"保留：入力確認",IF(OR(AND(C10&lt;&gt;"不定貫",C10&lt;&gt;"定貫"),AND(C11&lt;&gt;"ケース",C11&lt;&gt;"個",C11&lt;&gt;"kg"),AND(C11&lt;&gt;"kg",C12&lt;&gt;INT(C12)),AND(C10="不定貫",C16&lt;&gt;"円/kg"),AND(C10="定貫",OR(C16&lt;&gt;"円/個",COUNT(C14:C15)&lt;&gt;2,C14&lt;=0,C14&lt;&gt;INT(C14),C15&lt;=0))),"保留：単位確認",IF(C33&lt;&gt;"条件内","保留：期限",IF(OR(C35&lt;&gt;"確認済",AND(C34&lt;&gt;"通常",C34&lt;&gt;"部分欠品",C34&lt;&gt;"代替"),AND(C34&lt;&gt;"通常",C37=""),AND(C34="代替",C36=""),AND(C10="定貫",C34="通常",OR(AND(C11="ケース",C21&lt;&gt;C12*C14),AND(C11="個",C21&lt;&gt;C12)))),"保留：顧客条件",IF(OR(C39&lt;&gt;"確定",C40="",NOT(ISNUMBER(C41)),C41&lt;C20),"保留：確定待ち","請求数量確定"))))),"保留：入力形式"))</f>
        <v>請求数量確定</v>
      </c>
      <c r="D42" s="22" t="str">
        <f>IF(D8="","",IFERROR(IF(OR(COUNT('設定'!$B$6:$B$7)&lt;&gt;2,'設定'!$B$6&lt;0,'設定'!$B$6&gt;6,'設定'!$B$7&lt;0,'設定'!$B$7&gt;6,'設定'!$B$6&lt;&gt;INT('設定'!$B$6),'設定'!$B$7&lt;&gt;INT('設定'!$B$7),AND(D16="円/kg",ISNUMBER(D24),ROUND(D24,'設定'!$B$6)&lt;=0),D6="",D7="",D9="",D19="",D25="",D26="",NOT(ISNUMBER(D20)),COUNT(D12,D17,D21:D23)&lt;&gt;5,D12&lt;=0,D17&lt;=0,D21&lt;=0,D21&lt;&gt;INT(D21),D22&lt;=D23,D23&lt;0),"保留：入力確認",IF(OR(AND(D10&lt;&gt;"不定貫",D10&lt;&gt;"定貫"),AND(D11&lt;&gt;"ケース",D11&lt;&gt;"個",D11&lt;&gt;"kg"),AND(D11&lt;&gt;"kg",D12&lt;&gt;INT(D12)),AND(D10="不定貫",D16&lt;&gt;"円/kg"),AND(D10="定貫",OR(D16&lt;&gt;"円/個",COUNT(D14:D15)&lt;&gt;2,D14&lt;=0,D14&lt;&gt;INT(D14),D15&lt;=0))),"保留：単位確認",IF(D33&lt;&gt;"条件内","保留：期限",IF(OR(D35&lt;&gt;"確認済",AND(D34&lt;&gt;"通常",D34&lt;&gt;"部分欠品",D34&lt;&gt;"代替"),AND(D34&lt;&gt;"通常",D37=""),AND(D34="代替",D36=""),AND(D10="定貫",D34="通常",OR(AND(D11="ケース",D21&lt;&gt;D12*D14),AND(D11="個",D21&lt;&gt;D12)))),"保留：顧客条件",IF(OR(D39&lt;&gt;"確定",D40="",NOT(ISNUMBER(D41)),D41&lt;D20),"保留：確定待ち","請求数量確定"))))),"保留：入力形式"))</f>
        <v>請求数量確定</v>
      </c>
    </row>
    <row r="43" ht="23" customHeight="1">
      <c r="A43" s="6" t="str">
        <v>請求数量</v>
      </c>
      <c r="B43" s="26">
        <f>IF(B42="請求数量確定",IF(B16="円/kg",ROUND(B24,'設定'!$B$6),B21),"")</f>
        <v>9.6</v>
      </c>
      <c r="C43" s="26">
        <f>IF(C42="請求数量確定",IF(C16="円/kg",ROUND(C24,'設定'!$B$6),C21),"")</f>
        <v>7.8</v>
      </c>
      <c r="D43" s="26">
        <f>IF(D42="請求数量確定",IF(D16="円/kg",ROUND(D24,'設定'!$B$6),D21),"")</f>
        <v>6</v>
      </c>
    </row>
    <row r="44" ht="23" customHeight="1">
      <c r="A44" s="6" t="str">
        <v>請求単位</v>
      </c>
      <c r="B44" s="22" t="str">
        <f>IF(B43="","",IF(B16="円/kg","kg","個"))</f>
        <v>kg</v>
      </c>
      <c r="C44" s="22" t="str">
        <f>IF(C43="","",IF(C16="円/kg","kg","個"))</f>
        <v>kg</v>
      </c>
      <c r="D44" s="22" t="str">
        <f>IF(D43="","",IF(D16="円/kg","kg","個"))</f>
        <v>個</v>
      </c>
    </row>
    <row r="45" ht="23" customHeight="1">
      <c r="A45" s="6" t="str">
        <v>税抜明細金額（円）</v>
      </c>
      <c r="B45" s="114">
        <f>IF(B43="","",ROUND(B43*B17,'設定'!$B$7))</f>
        <v>11520</v>
      </c>
      <c r="C45" s="114">
        <f>IF(C43="","",ROUND(C43*C17,'設定'!$B$7))</f>
        <v>15600</v>
      </c>
      <c r="D45" s="114">
        <f>IF(D43="","",ROUND(D43*D17,'設定'!$B$7))</f>
        <v>2400</v>
      </c>
    </row>
    <row r="46" ht="23" customHeight="1">
      <c r="A46" s="6" t="str">
        <v>請求ID</v>
      </c>
      <c r="B46" s="12" t="str">
        <v>IN-001</v>
      </c>
      <c r="C46" s="12" t="str">
        <v>IN-001</v>
      </c>
      <c r="D46" s="12" t="str">
        <v>IN-001</v>
      </c>
    </row>
    <row r="47" ht="23" customHeight="1">
      <c r="A47" s="6" t="str">
        <v>請求状況</v>
      </c>
      <c r="B47" s="12" t="str">
        <v>発行済</v>
      </c>
      <c r="C47" s="12" t="str">
        <v>発行済</v>
      </c>
      <c r="D47" s="12" t="str">
        <v>発行済</v>
      </c>
    </row>
    <row r="48" ht="23" customHeight="1">
      <c r="A48" s="6"/>
      <c r="B48" s="6"/>
      <c r="C48" s="6"/>
      <c r="D48" s="6"/>
    </row>
    <row r="49" ht="26" customHeight="1">
      <c r="A49" s="20" t="str">
        <v>05　初回請求の照合（数量の混合合計はしません）</v>
      </c>
      <c r="B49" s="20"/>
      <c r="C49" s="20"/>
      <c r="D49" s="20"/>
    </row>
    <row r="50" ht="23" customHeight="1">
      <c r="A50" s="6" t="str">
        <v>全明細判定</v>
      </c>
      <c r="B50" s="22" t="str">
        <f>IF(COUNTA(B8:D8)=0,"対象なし",IF(COUNTIF(B42:D42,"請求数量確定")=COUNTA(B8:D8),"全明細数量確定","保留明細あり"))</f>
        <v>全明細数量確定</v>
      </c>
      <c r="C50" s="22"/>
      <c r="D50" s="22"/>
    </row>
    <row r="51" ht="23" customHeight="1">
      <c r="A51" s="6" t="str">
        <v>税抜明細金額合計（円）</v>
      </c>
      <c r="B51" s="40">
        <f>IF(B50="全明細数量確定",SUM(B45:D45),"")</f>
        <v>29520</v>
      </c>
      <c r="C51" s="22"/>
      <c r="D51" s="22"/>
    </row>
    <row r="52" ht="34" customHeight="1">
      <c r="A52" s="6" t="str">
        <v>合計は入力した最大3明細の初回金額。訂正・返品差額は「訂正例／訂正空欄」で別管理。</v>
      </c>
      <c r="B52" s="6"/>
      <c r="C52" s="6"/>
      <c r="D52" s="6"/>
    </row>
  </sheetData>
  <mergeCells>
    <mergeCell ref="A1:D1"/>
    <mergeCell ref="A2:D2"/>
    <mergeCell ref="A3:D3"/>
    <mergeCell ref="A5:D5"/>
    <mergeCell ref="A18:D18"/>
    <mergeCell ref="A27:D27"/>
    <mergeCell ref="A38:D38"/>
    <mergeCell ref="A49:D49"/>
    <mergeCell ref="B50:D50"/>
    <mergeCell ref="B51:D51"/>
    <mergeCell ref="A52:D52"/>
  </mergeCells>
  <conditionalFormatting sqref="B42:D42">
    <cfRule type="expression" dxfId="0" priority="1">
      <formula>AND(B42&lt;&gt;"",B42&lt;&gt;"請求数量確定")</formula>
    </cfRule>
  </conditionalFormatting>
  <dataValidations count="8">
    <dataValidation type="list" sqref="B10:D10">
      <formula1>"不定貫,定貫"</formula1>
    </dataValidation>
    <dataValidation type="list" sqref="B11:D11">
      <formula1>"ケース,個,kg"</formula1>
    </dataValidation>
    <dataValidation type="list" sqref="B16:D16">
      <formula1>"円/kg,円/個"</formula1>
    </dataValidation>
    <dataValidation type="list" sqref="B29:D29">
      <formula1>"消費期限,賞味期限"</formula1>
    </dataValidation>
    <dataValidation type="list" sqref="B34:D34">
      <formula1>"通常,部分欠品,代替,全欠品"</formula1>
    </dataValidation>
    <dataValidation type="list" sqref="B35:D35">
      <formula1>"未確認,確認済,保留"</formula1>
    </dataValidation>
    <dataValidation type="list" sqref="B39:D39">
      <formula1>"未計量,計量済,確定,保留"</formula1>
    </dataValidation>
    <dataValidation type="list" sqref="B47:D47">
      <formula1>"未連携,連携済,発行済"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>
  <sheetFormatPr defaultRowHeight="15"/>
  <cols>
    <col min="1" max="1" width="32" hidden="0" customWidth="1"/>
    <col min="2" max="2" width="26" hidden="0" customWidth="1"/>
    <col min="3" max="3" width="26" hidden="0" customWidth="1"/>
    <col min="4" max="4" width="26" hidden="0" customWidth="1"/>
  </cols>
  <sheetData>
    <row r="1" ht="36" customHeight="1">
      <c r="A1" s="9" t="str">
        <v>空欄版｜受注・計量・請求の照合</v>
      </c>
      <c r="B1" s="9"/>
      <c r="C1" s="9"/>
      <c r="D1" s="9"/>
    </row>
    <row r="2" ht="32" customHeight="1">
      <c r="A2" s="6" t="str">
        <v>青文字・白地＝入力　薄緑＝数式　重量はkg。自動発行・承認機能ではありません。</v>
      </c>
      <c r="B2" s="6"/>
      <c r="C2" s="6"/>
      <c r="D2" s="6"/>
    </row>
    <row r="3" ht="23" customHeight="1">
      <c r="A3" s="6" t="str">
        <v>1列＝1出荷明細。商品IDが空の列は未使用。代表3商品を記入してください。</v>
      </c>
      <c r="B3" s="6"/>
      <c r="C3" s="6"/>
      <c r="D3" s="6"/>
    </row>
    <row r="4" ht="23" customHeight="1">
      <c r="A4" s="15" t="str">
        <v>入力項目</v>
      </c>
      <c r="B4" s="15" t="str">
        <v>商品1</v>
      </c>
      <c r="C4" s="15" t="str">
        <v>商品2</v>
      </c>
      <c r="D4" s="15" t="str">
        <v>商品3</v>
      </c>
    </row>
    <row r="5" ht="26" customHeight="1">
      <c r="A5" s="20" t="str">
        <v>01　受注時の記録</v>
      </c>
      <c r="B5" s="20"/>
      <c r="C5" s="20"/>
      <c r="D5" s="20"/>
    </row>
    <row r="6" ht="23" customHeight="1">
      <c r="A6" s="6" t="str">
        <v>受注ID</v>
      </c>
      <c r="B6" s="12"/>
      <c r="C6" s="12"/>
      <c r="D6" s="12"/>
    </row>
    <row r="7" ht="23" customHeight="1">
      <c r="A7" s="6" t="str">
        <v>明細ID</v>
      </c>
      <c r="B7" s="110"/>
      <c r="C7" s="110"/>
      <c r="D7" s="110"/>
    </row>
    <row r="8" ht="23" customHeight="1">
      <c r="A8" s="6" t="str">
        <v>商品ID</v>
      </c>
      <c r="B8" s="12"/>
      <c r="C8" s="12"/>
      <c r="D8" s="12"/>
    </row>
    <row r="9" ht="36" customHeight="1">
      <c r="A9" s="6" t="str">
        <v>品名・規格</v>
      </c>
      <c r="B9" s="12"/>
      <c r="C9" s="12"/>
      <c r="D9" s="12"/>
    </row>
    <row r="10" ht="23" customHeight="1">
      <c r="A10" s="6" t="str">
        <v>定貫不定貫</v>
      </c>
      <c r="B10" s="12"/>
      <c r="C10" s="12"/>
      <c r="D10" s="12"/>
    </row>
    <row r="11" ht="23" customHeight="1">
      <c r="A11" s="6" t="str">
        <v>受注単位</v>
      </c>
      <c r="B11" s="12"/>
      <c r="C11" s="12"/>
      <c r="D11" s="12"/>
    </row>
    <row r="12" ht="23" customHeight="1">
      <c r="A12" s="6" t="str">
        <v>受注単位数</v>
      </c>
      <c r="B12" s="28"/>
      <c r="C12" s="28"/>
      <c r="D12" s="28"/>
    </row>
    <row r="13" ht="23" customHeight="1">
      <c r="A13" s="6" t="str">
        <v>予定正味重量（kg）</v>
      </c>
      <c r="B13" s="24"/>
      <c r="C13" s="24"/>
      <c r="D13" s="24"/>
    </row>
    <row r="14" ht="23" customHeight="1">
      <c r="A14" s="6" t="str">
        <v>固定入数（個/ケース）</v>
      </c>
      <c r="B14" s="28"/>
      <c r="C14" s="28"/>
      <c r="D14" s="28"/>
    </row>
    <row r="15" ht="23" customHeight="1">
      <c r="A15" s="6" t="str">
        <v>固定内容量（kg/個）</v>
      </c>
      <c r="B15" s="24"/>
      <c r="C15" s="24"/>
      <c r="D15" s="24"/>
    </row>
    <row r="16" ht="23" customHeight="1">
      <c r="A16" s="6" t="str">
        <v>単価単位</v>
      </c>
      <c r="B16" s="12"/>
      <c r="C16" s="12"/>
      <c r="D16" s="12"/>
    </row>
    <row r="17" ht="23" customHeight="1">
      <c r="A17" s="6" t="str">
        <v>単価（円）</v>
      </c>
      <c r="B17" s="112"/>
      <c r="C17" s="112"/>
      <c r="D17" s="112"/>
    </row>
    <row r="18" ht="26" customHeight="1">
      <c r="A18" s="20" t="str">
        <v>02　出荷時の実績</v>
      </c>
      <c r="B18" s="20"/>
      <c r="C18" s="20"/>
      <c r="D18" s="20"/>
    </row>
    <row r="19" ht="23" customHeight="1">
      <c r="A19" s="6" t="str">
        <v>出荷ID</v>
      </c>
      <c r="B19" s="12"/>
      <c r="C19" s="12"/>
      <c r="D19" s="12"/>
    </row>
    <row r="20" ht="23" customHeight="1">
      <c r="A20" s="6" t="str">
        <v>出荷日</v>
      </c>
      <c r="B20" s="36"/>
      <c r="C20" s="36"/>
      <c r="D20" s="36"/>
    </row>
    <row r="21" ht="23" customHeight="1">
      <c r="A21" s="6" t="str">
        <v>出荷個数（個）</v>
      </c>
      <c r="B21" s="28"/>
      <c r="C21" s="28"/>
      <c r="D21" s="28"/>
    </row>
    <row r="22" ht="23" customHeight="1">
      <c r="A22" s="6" t="str">
        <v>総重量（kg）</v>
      </c>
      <c r="B22" s="24"/>
      <c r="C22" s="24"/>
      <c r="D22" s="24"/>
    </row>
    <row r="23" ht="23" customHeight="1">
      <c r="A23" s="6" t="str">
        <v>風袋（kg）</v>
      </c>
      <c r="B23" s="24"/>
      <c r="C23" s="24"/>
      <c r="D23" s="24"/>
    </row>
    <row r="24" ht="23" customHeight="1">
      <c r="A24" s="6" t="str">
        <v>正味重量（kg）</v>
      </c>
      <c r="B24" s="26">
        <f>IFERROR(IF(OR(NOT(ISNUMBER(B22)),NOT(ISNUMBER(B23)),B22&lt;0,B23&lt;0,B22&lt;B23),"",B22-B23),"")</f>
        <v/>
      </c>
      <c r="C24" s="26">
        <f>IFERROR(IF(OR(NOT(ISNUMBER(C22)),NOT(ISNUMBER(C23)),C22&lt;0,C23&lt;0,C22&lt;C23),"",C22-C23),"")</f>
        <v/>
      </c>
      <c r="D24" s="26">
        <f>IFERROR(IF(OR(NOT(ISNUMBER(D22)),NOT(ISNUMBER(D23)),D22&lt;0,D23&lt;0,D22&lt;D23),"",D22-D23),"")</f>
        <v/>
      </c>
    </row>
    <row r="25" ht="23" customHeight="1">
      <c r="A25" s="6" t="str">
        <v>計量票・出荷根拠ID</v>
      </c>
      <c r="B25" s="12"/>
      <c r="C25" s="12"/>
      <c r="D25" s="12"/>
    </row>
    <row r="26" ht="23" customHeight="1">
      <c r="A26" s="6" t="str">
        <v>ロット</v>
      </c>
      <c r="B26" s="12"/>
      <c r="C26" s="12"/>
      <c r="D26" s="12"/>
    </row>
    <row r="27" ht="26" customHeight="1">
      <c r="A27" s="20" t="str">
        <v>03　期限・例外の引継ぎ</v>
      </c>
      <c r="B27" s="20"/>
      <c r="C27" s="20"/>
      <c r="D27" s="20"/>
    </row>
    <row r="28" ht="23" customHeight="1">
      <c r="A28" s="6" t="str">
        <v>納品予定日</v>
      </c>
      <c r="B28" s="36"/>
      <c r="C28" s="36"/>
      <c r="D28" s="36"/>
    </row>
    <row r="29" ht="23" customHeight="1">
      <c r="A29" s="6" t="str">
        <v>期限種別</v>
      </c>
      <c r="B29" s="12"/>
      <c r="C29" s="12"/>
      <c r="D29" s="12"/>
    </row>
    <row r="30" ht="23" customHeight="1">
      <c r="A30" s="6" t="str">
        <v>表示期限</v>
      </c>
      <c r="B30" s="36"/>
      <c r="C30" s="36"/>
      <c r="D30" s="36"/>
    </row>
    <row r="31" ht="23" customHeight="1">
      <c r="A31" s="6" t="str">
        <v>最低残日数（日）</v>
      </c>
      <c r="B31" s="28"/>
      <c r="C31" s="28"/>
      <c r="D31" s="28"/>
    </row>
    <row r="32" ht="23" customHeight="1">
      <c r="A32" s="6" t="str">
        <v>残日数（日）</v>
      </c>
      <c r="B32" s="30">
        <f>IFERROR(IF(COUNT(B28,B30)=2,B30-B28,""),"")</f>
        <v/>
      </c>
      <c r="C32" s="30">
        <f>IFERROR(IF(COUNT(C28,C30)=2,C30-C28,""),"")</f>
        <v/>
      </c>
      <c r="D32" s="30">
        <f>IFERROR(IF(COUNT(D28,D30)=2,D30-D28,""),"")</f>
        <v/>
      </c>
    </row>
    <row r="33" ht="23" customHeight="1">
      <c r="A33" s="6" t="str">
        <v>期限条件判定</v>
      </c>
      <c r="B33" s="22">
        <f>IF(B8="","",IFERROR(IF(OR(COUNT(B28,B30,B31)&lt;&gt;3,B31&lt;0,B31&lt;&gt;INT(B31),AND(B29&lt;&gt;"賞味期限",B29&lt;&gt;"消費期限")),"未確認",IF(B32&gt;=B31,"条件内","条件外")),"未確認"))</f>
        <v/>
      </c>
      <c r="C33" s="22">
        <f>IF(C8="","",IFERROR(IF(OR(COUNT(C28,C30,C31)&lt;&gt;3,C31&lt;0,C31&lt;&gt;INT(C31),AND(C29&lt;&gt;"賞味期限",C29&lt;&gt;"消費期限")),"未確認",IF(C32&gt;=C31,"条件内","条件外")),"未確認"))</f>
        <v/>
      </c>
      <c r="D33" s="22">
        <f>IF(D8="","",IFERROR(IF(OR(COUNT(D28,D30,D31)&lt;&gt;3,D31&lt;0,D31&lt;&gt;INT(D31),AND(D29&lt;&gt;"賞味期限",D29&lt;&gt;"消費期限")),"未確認",IF(D32&gt;=D31,"条件内","条件外")),"未確認"))</f>
        <v/>
      </c>
    </row>
    <row r="34" ht="23" customHeight="1">
      <c r="A34" s="6" t="str">
        <v>欠品・代替対応</v>
      </c>
      <c r="B34" s="12"/>
      <c r="C34" s="12"/>
      <c r="D34" s="12"/>
    </row>
    <row r="35" ht="23" customHeight="1">
      <c r="A35" s="6" t="str">
        <v>顧客条件確認</v>
      </c>
      <c r="B35" s="12"/>
      <c r="C35" s="12"/>
      <c r="D35" s="12"/>
    </row>
    <row r="36" ht="48" customHeight="1">
      <c r="A36" s="6" t="str">
        <v>元明細・代替明細ID</v>
      </c>
      <c r="B36" s="12"/>
      <c r="C36" s="12"/>
      <c r="D36" s="12"/>
    </row>
    <row r="37" ht="48" customHeight="1">
      <c r="A37" s="6" t="str">
        <v>例外・確認記録</v>
      </c>
      <c r="B37" s="12"/>
      <c r="C37" s="12"/>
      <c r="D37" s="12"/>
    </row>
    <row r="38" ht="26" customHeight="1">
      <c r="A38" s="20" t="str">
        <v>04　確定から請求へ</v>
      </c>
      <c r="B38" s="20"/>
      <c r="C38" s="20"/>
      <c r="D38" s="20"/>
    </row>
    <row r="39" ht="23" customHeight="1">
      <c r="A39" s="6" t="str">
        <v>出荷状態</v>
      </c>
      <c r="B39" s="12"/>
      <c r="C39" s="12"/>
      <c r="D39" s="12"/>
    </row>
    <row r="40" ht="23" customHeight="1">
      <c r="A40" s="6" t="str">
        <v>確定者</v>
      </c>
      <c r="B40" s="12"/>
      <c r="C40" s="12"/>
      <c r="D40" s="12"/>
    </row>
    <row r="41" ht="23" customHeight="1">
      <c r="A41" s="6" t="str">
        <v>確定日時</v>
      </c>
      <c r="B41" s="38"/>
      <c r="C41" s="38"/>
      <c r="D41" s="38"/>
    </row>
    <row r="42" ht="23" customHeight="1">
      <c r="A42" s="6" t="str">
        <v>引渡判定</v>
      </c>
      <c r="B42" s="22">
        <f>IF(B8="","",IFERROR(IF(OR(COUNT('設定'!$B$6:$B$7)&lt;&gt;2,'設定'!$B$6&lt;0,'設定'!$B$6&gt;6,'設定'!$B$7&lt;0,'設定'!$B$7&gt;6,'設定'!$B$6&lt;&gt;INT('設定'!$B$6),'設定'!$B$7&lt;&gt;INT('設定'!$B$7),AND(B16="円/kg",ISNUMBER(B24),ROUND(B24,'設定'!$B$6)&lt;=0),B6="",B7="",B9="",B19="",B25="",B26="",NOT(ISNUMBER(B20)),COUNT(B12,B17,B21:B23)&lt;&gt;5,B12&lt;=0,B17&lt;=0,B21&lt;=0,B21&lt;&gt;INT(B21),B22&lt;=B23,B23&lt;0),"保留：入力確認",IF(OR(AND(B10&lt;&gt;"不定貫",B10&lt;&gt;"定貫"),AND(B11&lt;&gt;"ケース",B11&lt;&gt;"個",B11&lt;&gt;"kg"),AND(B11&lt;&gt;"kg",B12&lt;&gt;INT(B12)),AND(B10="不定貫",B16&lt;&gt;"円/kg"),AND(B10="定貫",OR(B16&lt;&gt;"円/個",COUNT(B14:B15)&lt;&gt;2,B14&lt;=0,B14&lt;&gt;INT(B14),B15&lt;=0))),"保留：単位確認",IF(B33&lt;&gt;"条件内","保留：期限",IF(OR(B35&lt;&gt;"確認済",AND(B34&lt;&gt;"通常",B34&lt;&gt;"部分欠品",B34&lt;&gt;"代替"),AND(B34&lt;&gt;"通常",B37=""),AND(B34="代替",B36=""),AND(B10="定貫",B34="通常",OR(AND(B11="ケース",B21&lt;&gt;B12*B14),AND(B11="個",B21&lt;&gt;B12)))),"保留：顧客条件",IF(OR(B39&lt;&gt;"確定",B40="",NOT(ISNUMBER(B41)),B41&lt;B20),"保留：確定待ち","請求数量確定"))))),"保留：入力形式"))</f>
        <v/>
      </c>
      <c r="C42" s="22">
        <f>IF(C8="","",IFERROR(IF(OR(COUNT('設定'!$B$6:$B$7)&lt;&gt;2,'設定'!$B$6&lt;0,'設定'!$B$6&gt;6,'設定'!$B$7&lt;0,'設定'!$B$7&gt;6,'設定'!$B$6&lt;&gt;INT('設定'!$B$6),'設定'!$B$7&lt;&gt;INT('設定'!$B$7),AND(C16="円/kg",ISNUMBER(C24),ROUND(C24,'設定'!$B$6)&lt;=0),C6="",C7="",C9="",C19="",C25="",C26="",NOT(ISNUMBER(C20)),COUNT(C12,C17,C21:C23)&lt;&gt;5,C12&lt;=0,C17&lt;=0,C21&lt;=0,C21&lt;&gt;INT(C21),C22&lt;=C23,C23&lt;0),"保留：入力確認",IF(OR(AND(C10&lt;&gt;"不定貫",C10&lt;&gt;"定貫"),AND(C11&lt;&gt;"ケース",C11&lt;&gt;"個",C11&lt;&gt;"kg"),AND(C11&lt;&gt;"kg",C12&lt;&gt;INT(C12)),AND(C10="不定貫",C16&lt;&gt;"円/kg"),AND(C10="定貫",OR(C16&lt;&gt;"円/個",COUNT(C14:C15)&lt;&gt;2,C14&lt;=0,C14&lt;&gt;INT(C14),C15&lt;=0))),"保留：単位確認",IF(C33&lt;&gt;"条件内","保留：期限",IF(OR(C35&lt;&gt;"確認済",AND(C34&lt;&gt;"通常",C34&lt;&gt;"部分欠品",C34&lt;&gt;"代替"),AND(C34&lt;&gt;"通常",C37=""),AND(C34="代替",C36=""),AND(C10="定貫",C34="通常",OR(AND(C11="ケース",C21&lt;&gt;C12*C14),AND(C11="個",C21&lt;&gt;C12)))),"保留：顧客条件",IF(OR(C39&lt;&gt;"確定",C40="",NOT(ISNUMBER(C41)),C41&lt;C20),"保留：確定待ち","請求数量確定"))))),"保留：入力形式"))</f>
        <v/>
      </c>
      <c r="D42" s="22">
        <f>IF(D8="","",IFERROR(IF(OR(COUNT('設定'!$B$6:$B$7)&lt;&gt;2,'設定'!$B$6&lt;0,'設定'!$B$6&gt;6,'設定'!$B$7&lt;0,'設定'!$B$7&gt;6,'設定'!$B$6&lt;&gt;INT('設定'!$B$6),'設定'!$B$7&lt;&gt;INT('設定'!$B$7),AND(D16="円/kg",ISNUMBER(D24),ROUND(D24,'設定'!$B$6)&lt;=0),D6="",D7="",D9="",D19="",D25="",D26="",NOT(ISNUMBER(D20)),COUNT(D12,D17,D21:D23)&lt;&gt;5,D12&lt;=0,D17&lt;=0,D21&lt;=0,D21&lt;&gt;INT(D21),D22&lt;=D23,D23&lt;0),"保留：入力確認",IF(OR(AND(D10&lt;&gt;"不定貫",D10&lt;&gt;"定貫"),AND(D11&lt;&gt;"ケース",D11&lt;&gt;"個",D11&lt;&gt;"kg"),AND(D11&lt;&gt;"kg",D12&lt;&gt;INT(D12)),AND(D10="不定貫",D16&lt;&gt;"円/kg"),AND(D10="定貫",OR(D16&lt;&gt;"円/個",COUNT(D14:D15)&lt;&gt;2,D14&lt;=0,D14&lt;&gt;INT(D14),D15&lt;=0))),"保留：単位確認",IF(D33&lt;&gt;"条件内","保留：期限",IF(OR(D35&lt;&gt;"確認済",AND(D34&lt;&gt;"通常",D34&lt;&gt;"部分欠品",D34&lt;&gt;"代替"),AND(D34&lt;&gt;"通常",D37=""),AND(D34="代替",D36=""),AND(D10="定貫",D34="通常",OR(AND(D11="ケース",D21&lt;&gt;D12*D14),AND(D11="個",D21&lt;&gt;D12)))),"保留：顧客条件",IF(OR(D39&lt;&gt;"確定",D40="",NOT(ISNUMBER(D41)),D41&lt;D20),"保留：確定待ち","請求数量確定"))))),"保留：入力形式"))</f>
        <v/>
      </c>
    </row>
    <row r="43" ht="23" customHeight="1">
      <c r="A43" s="6" t="str">
        <v>請求数量</v>
      </c>
      <c r="B43" s="26">
        <f>IF(B42="請求数量確定",IF(B16="円/kg",ROUND(B24,'設定'!$B$6),B21),"")</f>
        <v/>
      </c>
      <c r="C43" s="26">
        <f>IF(C42="請求数量確定",IF(C16="円/kg",ROUND(C24,'設定'!$B$6),C21),"")</f>
        <v/>
      </c>
      <c r="D43" s="26">
        <f>IF(D42="請求数量確定",IF(D16="円/kg",ROUND(D24,'設定'!$B$6),D21),"")</f>
        <v/>
      </c>
    </row>
    <row r="44" ht="23" customHeight="1">
      <c r="A44" s="6" t="str">
        <v>請求単位</v>
      </c>
      <c r="B44" s="22">
        <f>IF(B43="","",IF(B16="円/kg","kg","個"))</f>
        <v/>
      </c>
      <c r="C44" s="22">
        <f>IF(C43="","",IF(C16="円/kg","kg","個"))</f>
        <v/>
      </c>
      <c r="D44" s="22">
        <f>IF(D43="","",IF(D16="円/kg","kg","個"))</f>
        <v/>
      </c>
    </row>
    <row r="45" ht="23" customHeight="1">
      <c r="A45" s="6" t="str">
        <v>税抜明細金額（円）</v>
      </c>
      <c r="B45" s="114">
        <f>IF(B43="","",ROUND(B43*B17,'設定'!$B$7))</f>
        <v/>
      </c>
      <c r="C45" s="114">
        <f>IF(C43="","",ROUND(C43*C17,'設定'!$B$7))</f>
        <v/>
      </c>
      <c r="D45" s="114">
        <f>IF(D43="","",ROUND(D43*D17,'設定'!$B$7))</f>
        <v/>
      </c>
    </row>
    <row r="46" ht="23" customHeight="1">
      <c r="A46" s="6" t="str">
        <v>請求ID</v>
      </c>
      <c r="B46" s="12"/>
      <c r="C46" s="12"/>
      <c r="D46" s="12"/>
    </row>
    <row r="47" ht="23" customHeight="1">
      <c r="A47" s="6" t="str">
        <v>請求状況</v>
      </c>
      <c r="B47" s="12"/>
      <c r="C47" s="12"/>
      <c r="D47" s="12"/>
    </row>
    <row r="48" ht="23" customHeight="1">
      <c r="A48" s="6"/>
      <c r="B48" s="6"/>
      <c r="C48" s="6"/>
      <c r="D48" s="6"/>
    </row>
    <row r="49" ht="26" customHeight="1">
      <c r="A49" s="20" t="str">
        <v>05　初回請求の照合（数量の混合合計はしません）</v>
      </c>
      <c r="B49" s="20"/>
      <c r="C49" s="20"/>
      <c r="D49" s="20"/>
    </row>
    <row r="50" ht="23" customHeight="1">
      <c r="A50" s="6" t="str">
        <v>全明細判定</v>
      </c>
      <c r="B50" s="22" t="str">
        <f>IF(COUNTA(B8:D8)=0,"対象なし",IF(COUNTIF(B42:D42,"請求数量確定")=COUNTA(B8:D8),"全明細数量確定","保留明細あり"))</f>
        <v>対象なし</v>
      </c>
      <c r="C50" s="22"/>
      <c r="D50" s="22"/>
    </row>
    <row r="51" ht="23" customHeight="1">
      <c r="A51" s="6" t="str">
        <v>税抜明細金額合計（円）</v>
      </c>
      <c r="B51" s="40">
        <f>IF(B50="全明細数量確定",SUM(B45:D45),"")</f>
        <v/>
      </c>
      <c r="C51" s="22"/>
      <c r="D51" s="22"/>
    </row>
    <row r="52" ht="34" customHeight="1">
      <c r="A52" s="6" t="str">
        <v>合計は入力した最大3明細の初回金額。訂正・返品差額は「訂正例／訂正空欄」で別管理。</v>
      </c>
      <c r="B52" s="6"/>
      <c r="C52" s="6"/>
      <c r="D52" s="6"/>
    </row>
  </sheetData>
  <mergeCells>
    <mergeCell ref="A1:D1"/>
    <mergeCell ref="A2:D2"/>
    <mergeCell ref="A3:D3"/>
    <mergeCell ref="A5:D5"/>
    <mergeCell ref="A18:D18"/>
    <mergeCell ref="A27:D27"/>
    <mergeCell ref="A38:D38"/>
    <mergeCell ref="A49:D49"/>
    <mergeCell ref="B50:D50"/>
    <mergeCell ref="B51:D51"/>
    <mergeCell ref="A52:D52"/>
  </mergeCells>
  <conditionalFormatting sqref="B42:D42">
    <cfRule type="expression" dxfId="1" priority="1">
      <formula>AND(B42&lt;&gt;"",B42&lt;&gt;"請求数量確定")</formula>
    </cfRule>
  </conditionalFormatting>
  <dataValidations count="8">
    <dataValidation type="list" sqref="B10:D10">
      <formula1>"不定貫,定貫"</formula1>
    </dataValidation>
    <dataValidation type="list" sqref="B11:D11">
      <formula1>"ケース,個,kg"</formula1>
    </dataValidation>
    <dataValidation type="list" sqref="B16:D16">
      <formula1>"円/kg,円/個"</formula1>
    </dataValidation>
    <dataValidation type="list" sqref="B29:D29">
      <formula1>"消費期限,賞味期限"</formula1>
    </dataValidation>
    <dataValidation type="list" sqref="B34:D34">
      <formula1>"通常,部分欠品,代替,全欠品"</formula1>
    </dataValidation>
    <dataValidation type="list" sqref="B35:D35">
      <formula1>"未確認,確認済,保留"</formula1>
    </dataValidation>
    <dataValidation type="list" sqref="B39:D39">
      <formula1>"未計量,計量済,確定,保留"</formula1>
    </dataValidation>
    <dataValidation type="list" sqref="B47:D47">
      <formula1>"未連携,連携済,発行済"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>
  <sheetFormatPr defaultRowHeight="15"/>
  <cols>
    <col min="1" max="1" width="32" hidden="0" customWidth="1"/>
    <col min="2" max="2" width="26" hidden="0" customWidth="1"/>
    <col min="3" max="3" width="26" hidden="0" customWidth="1"/>
    <col min="4" max="4" width="26" hidden="0" customWidth="1"/>
  </cols>
  <sheetData>
    <row r="1" ht="36" customHeight="1">
      <c r="A1" s="9" t="str">
        <v>訂正例｜元請求から差額を照合</v>
      </c>
      <c r="B1" s="9"/>
      <c r="C1" s="9"/>
      <c r="D1" s="9"/>
    </row>
    <row r="2" ht="32" customHeight="1">
      <c r="A2" s="6" t="str">
        <v>対象：単価不変の再計量・返品。元値を消さず、直前処理IDで連続した変更を追います。</v>
      </c>
      <c r="B2" s="6"/>
      <c r="C2" s="6"/>
      <c r="D2" s="6"/>
    </row>
    <row r="3" ht="23" customHeight="1">
      <c r="A3" s="6" t="str">
        <v>説明用の架空例。発行後の再計量→返品を連続して記録。</v>
      </c>
      <c r="B3" s="6"/>
      <c r="C3" s="6"/>
      <c r="D3" s="6"/>
    </row>
    <row r="4" ht="23" customHeight="1">
      <c r="A4" s="15" t="str">
        <v>項目</v>
      </c>
      <c r="B4" s="15" t="str">
        <v>処理1</v>
      </c>
      <c r="C4" s="15" t="str">
        <v>処理2</v>
      </c>
      <c r="D4" s="15" t="str">
        <v>処理3</v>
      </c>
    </row>
    <row r="5" ht="26" customHeight="1">
      <c r="A5" s="20" t="str">
        <v>01　元明細への対応</v>
      </c>
      <c r="B5" s="20"/>
      <c r="C5" s="20"/>
      <c r="D5" s="20"/>
    </row>
    <row r="6" ht="23" customHeight="1">
      <c r="A6" s="6" t="str">
        <v>処理ID</v>
      </c>
      <c r="B6" s="12" t="str">
        <v>C001</v>
      </c>
      <c r="C6" s="12" t="str">
        <v>R001</v>
      </c>
      <c r="D6" s="12"/>
    </row>
    <row r="7" ht="23" customHeight="1">
      <c r="A7" s="6" t="str">
        <v>受注ID・明細ID</v>
      </c>
      <c r="B7" s="12" t="str">
        <v>OR-001 / L01</v>
      </c>
      <c r="C7" s="12" t="str">
        <v>OR-001 / L01</v>
      </c>
      <c r="D7" s="12"/>
    </row>
    <row r="8" ht="23" customHeight="1">
      <c r="A8" s="6" t="str">
        <v>商品ID</v>
      </c>
      <c r="B8" s="12" t="str">
        <v>F001</v>
      </c>
      <c r="C8" s="12" t="str">
        <v>F001</v>
      </c>
      <c r="D8" s="12"/>
    </row>
    <row r="9" ht="23" customHeight="1">
      <c r="A9" s="6" t="str">
        <v>元出荷ID</v>
      </c>
      <c r="B9" s="12" t="str">
        <v>SH-001-01</v>
      </c>
      <c r="C9" s="12" t="str">
        <v>SH-001-01</v>
      </c>
      <c r="D9" s="12"/>
    </row>
    <row r="10" ht="23" customHeight="1">
      <c r="A10" s="6" t="str">
        <v>元請求ID・明細ID</v>
      </c>
      <c r="B10" s="12" t="str">
        <v>IN-001 / L01</v>
      </c>
      <c r="C10" s="12" t="str">
        <v>IN-001 / L01</v>
      </c>
      <c r="D10" s="12"/>
    </row>
    <row r="11" ht="23" customHeight="1">
      <c r="A11" s="6" t="str">
        <v>直前処理ID</v>
      </c>
      <c r="B11" s="12" t="str">
        <v>IN-001 / L01</v>
      </c>
      <c r="C11" s="12" t="str">
        <v>C001</v>
      </c>
      <c r="D11" s="12"/>
    </row>
    <row r="12" ht="23" customHeight="1">
      <c r="A12" s="6" t="str">
        <v>処理種別</v>
      </c>
      <c r="B12" s="12" t="str">
        <v>再計量</v>
      </c>
      <c r="C12" s="12" t="str">
        <v>返品</v>
      </c>
      <c r="D12" s="12"/>
    </row>
    <row r="13" ht="23" customHeight="1">
      <c r="A13" s="6" t="str">
        <v>請求単位</v>
      </c>
      <c r="B13" s="12" t="str">
        <v>kg</v>
      </c>
      <c r="C13" s="12" t="str">
        <v>kg</v>
      </c>
      <c r="D13" s="12"/>
    </row>
    <row r="14" ht="23" customHeight="1">
      <c r="A14" s="6" t="str">
        <v>処理記録日時</v>
      </c>
      <c r="B14" s="38" t="n">
        <v>46280.583333333336</v>
      </c>
      <c r="C14" s="38" t="n">
        <v>46282.416666666664</v>
      </c>
      <c r="D14" s="38"/>
    </row>
    <row r="15" ht="26" customHeight="1">
      <c r="A15" s="20" t="str">
        <v>02　訂正・返品の計算</v>
      </c>
      <c r="B15" s="20"/>
      <c r="C15" s="20"/>
      <c r="D15" s="20"/>
    </row>
    <row r="16" ht="23" customHeight="1">
      <c r="A16" s="6" t="str">
        <v>変更前の請求数量</v>
      </c>
      <c r="B16" s="50">
        <f>'記入例'!B43</f>
        <v>9.6</v>
      </c>
      <c r="C16" s="50">
        <f>B22</f>
        <v>9.5</v>
      </c>
      <c r="D16" s="42"/>
    </row>
    <row r="17" ht="23" customHeight="1">
      <c r="A17" s="6" t="str">
        <v>変更前の税抜金額（円）</v>
      </c>
      <c r="B17" s="51">
        <f>'記入例'!B45</f>
        <v>11520</v>
      </c>
      <c r="C17" s="51">
        <f>B23</f>
        <v>11400</v>
      </c>
      <c r="D17" s="46"/>
    </row>
    <row r="18" ht="23" customHeight="1">
      <c r="A18" s="6" t="str">
        <v>訂正後総重量（kg）</v>
      </c>
      <c r="B18" s="42" t="n">
        <v>10.1</v>
      </c>
      <c r="C18" s="42"/>
      <c r="D18" s="42"/>
    </row>
    <row r="19" ht="23" customHeight="1">
      <c r="A19" s="6" t="str">
        <v>訂正後風袋（kg）</v>
      </c>
      <c r="B19" s="42" t="n">
        <v>0.6</v>
      </c>
      <c r="C19" s="42"/>
      <c r="D19" s="42"/>
    </row>
    <row r="20" ht="23" customHeight="1">
      <c r="A20" s="6" t="str">
        <v>返品確定数量</v>
      </c>
      <c r="B20" s="42"/>
      <c r="C20" s="42" t="n">
        <v>1.2</v>
      </c>
      <c r="D20" s="42"/>
    </row>
    <row r="21" ht="23" customHeight="1">
      <c r="A21" s="6" t="str">
        <v>単価（円/請求単位）</v>
      </c>
      <c r="B21" s="46" t="n">
        <v>1200</v>
      </c>
      <c r="C21" s="46" t="n">
        <v>1200</v>
      </c>
      <c r="D21" s="46"/>
    </row>
    <row r="22" ht="23" customHeight="1">
      <c r="A22" s="6" t="str">
        <v>変更後の請求差引数量</v>
      </c>
      <c r="B22" s="44">
        <f>IF(B8="","",IFERROR(IF(B12="再計量",IF(OR(B13&lt;&gt;"kg",COUNT(B18:B19)&lt;&gt;2,B18&lt;=B19,B19&lt;0),"",ROUND(B18-B19,'設定'!$B$6)),IF(B12="返品",IF(OR(COUNT(B16,B20)&lt;&gt;2,B20&lt;=0,B20&gt;B16),"",ROUND(B16-B20,IF(B13="kg",'設定'!$B$6,0))),"")),""))</f>
        <v>9.5</v>
      </c>
      <c r="C22" s="44">
        <f>IF(C8="","",IFERROR(IF(C12="再計量",IF(OR(C13&lt;&gt;"kg",COUNT(C18:C19)&lt;&gt;2,C18&lt;=C19,C19&lt;0),"",ROUND(C18-C19,'設定'!$B$6)),IF(C12="返品",IF(OR(COUNT(C16,C20)&lt;&gt;2,C20&lt;=0,C20&gt;C16),"",ROUND(C16-C20,IF(C13="kg",'設定'!$B$6,0))),"")),""))</f>
        <v>8.3</v>
      </c>
      <c r="D22" s="44">
        <f>IF(D8="","",IFERROR(IF(D12="再計量",IF(OR(D13&lt;&gt;"kg",COUNT(D18:D19)&lt;&gt;2,D18&lt;=D19,D19&lt;0),"",ROUND(D18-D19,'設定'!$B$6)),IF(D12="返品",IF(OR(COUNT(D16,D20)&lt;&gt;2,D20&lt;=0,D20&gt;D16),"",ROUND(D16-D20,IF(D13="kg",'設定'!$B$6,0))),"")),""))</f>
        <v/>
      </c>
    </row>
    <row r="23" ht="23" customHeight="1">
      <c r="A23" s="6" t="str">
        <v>変更後の税抜金額（円）</v>
      </c>
      <c r="B23" s="48">
        <f>IF(OR(B22="",NOT(ISNUMBER(B21))),"",ROUND(B22*B21,'設定'!$B$7))</f>
        <v>11400</v>
      </c>
      <c r="C23" s="48">
        <f>IF(OR(C22="",NOT(ISNUMBER(C21))),"",ROUND(C22*C21,'設定'!$B$7))</f>
        <v>9960</v>
      </c>
      <c r="D23" s="48">
        <f>IF(OR(D22="",NOT(ISNUMBER(D21))),"",ROUND(D22*D21,'設定'!$B$7))</f>
        <v/>
      </c>
    </row>
    <row r="24" ht="23" customHeight="1">
      <c r="A24" s="6" t="str">
        <v>差額候補（円）</v>
      </c>
      <c r="B24" s="48">
        <f>IF(OR(B23="",NOT(ISNUMBER(B17))),"",B23-B17)</f>
        <v>-120</v>
      </c>
      <c r="C24" s="48">
        <f>IF(OR(C23="",NOT(ISNUMBER(C17))),"",C23-C17)</f>
        <v>-1440</v>
      </c>
      <c r="D24" s="48">
        <f>IF(OR(D23="",NOT(ISNUMBER(D17))),"",D23-D17)</f>
        <v/>
      </c>
    </row>
    <row r="25" ht="26" customHeight="1">
      <c r="A25" s="20" t="str">
        <v>03　承認と請求処理</v>
      </c>
      <c r="B25" s="20"/>
      <c r="C25" s="20"/>
      <c r="D25" s="20"/>
    </row>
    <row r="26" ht="50" customHeight="1">
      <c r="A26" s="6" t="str">
        <v>変更理由</v>
      </c>
      <c r="B26" s="12" t="str">
        <v>再計量票で総重量を10.200→10.100kgに訂正。</v>
      </c>
      <c r="C26" s="12" t="str">
        <v>正味1.200kgの返品を同単価で減額する合意。</v>
      </c>
      <c r="D26" s="12"/>
    </row>
    <row r="27" ht="23" customHeight="1">
      <c r="A27" s="6" t="str">
        <v>計量・返品の根拠ID</v>
      </c>
      <c r="B27" s="12" t="str">
        <v>W-F001-02</v>
      </c>
      <c r="C27" s="12" t="str">
        <v>RT-F001-01</v>
      </c>
      <c r="D27" s="12"/>
    </row>
    <row r="28" ht="23" customHeight="1">
      <c r="A28" s="6" t="str">
        <v>承認者</v>
      </c>
      <c r="B28" s="12" t="str">
        <v>請求責任者B（架空）</v>
      </c>
      <c r="C28" s="12" t="str">
        <v>請求責任者B（架空）</v>
      </c>
      <c r="D28" s="12"/>
    </row>
    <row r="29" ht="23" customHeight="1">
      <c r="A29" s="6" t="str">
        <v>承認日時</v>
      </c>
      <c r="B29" s="38" t="n">
        <v>46280.625</v>
      </c>
      <c r="C29" s="38" t="n">
        <v>46282.458333333336</v>
      </c>
      <c r="D29" s="38"/>
    </row>
    <row r="30" ht="23" customHeight="1">
      <c r="A30" s="6" t="str">
        <v>処理状態</v>
      </c>
      <c r="B30" s="12" t="str">
        <v>承認済</v>
      </c>
      <c r="C30" s="12" t="str">
        <v>承認済</v>
      </c>
      <c r="D30" s="12"/>
    </row>
    <row r="31" ht="23" customHeight="1">
      <c r="A31" s="6" t="str">
        <v>確認判定</v>
      </c>
      <c r="B31" s="22" t="str">
        <f>IF(B8="","",IFERROR(IF(OR(B6="",B7="",B9="",B10="",B11="",NOT(ISNUMBER(B14)),COUNT(B16:B17)&lt;&gt;2,B16&lt;=0,B17&lt;0,NOT(ISNUMBER(B21)),B21&lt;=0,B22="",AND(B13&lt;&gt;"kg",B13&lt;&gt;"個"),AND(B13="個",OR(B16&lt;&gt;INT(B16),AND(B12="返品",B20&lt;&gt;INT(B20))))),"保留：入力確認",IF(OR(B26="",B27="",B28="",NOT(ISNUMBER(B29)),B30&lt;&gt;"承認済",AND(ISNUMBER(B29),B29&lt;B14)),"保留：承認待ち","差額確定")),"保留：入力形式"))</f>
        <v>差額確定</v>
      </c>
      <c r="C31" s="22" t="str">
        <f>IF(C8="","",IFERROR(IF(OR(C6="",C7="",C9="",C10="",C11="",NOT(ISNUMBER(C14)),COUNT(C16:C17)&lt;&gt;2,C16&lt;=0,C17&lt;0,NOT(ISNUMBER(C21)),C21&lt;=0,C22="",AND(C13&lt;&gt;"kg",C13&lt;&gt;"個"),AND(C13="個",OR(C16&lt;&gt;INT(C16),AND(C12="返品",C20&lt;&gt;INT(C20))))),"保留：入力確認",IF(OR(C26="",C27="",C28="",NOT(ISNUMBER(C29)),C30&lt;&gt;"承認済",AND(ISNUMBER(C29),C29&lt;C14)),"保留：承認待ち","差額確定")),"保留：入力形式"))</f>
        <v>差額確定</v>
      </c>
      <c r="D31" s="22">
        <f>IF(D8="","",IFERROR(IF(OR(D6="",D7="",D9="",D10="",D11="",NOT(ISNUMBER(D14)),COUNT(D16:D17)&lt;&gt;2,D16&lt;=0,D17&lt;0,NOT(ISNUMBER(D21)),D21&lt;=0,D22="",AND(D13&lt;&gt;"kg",D13&lt;&gt;"個"),AND(D13="個",OR(D16&lt;&gt;INT(D16),AND(D12="返品",D20&lt;&gt;INT(D20))))),"保留：入力確認",IF(OR(D26="",D27="",D28="",NOT(ISNUMBER(D29)),D30&lt;&gt;"承認済",AND(ISNUMBER(D29),D29&lt;D14)),"保留：承認待ち","差額確定")),"保留：入力形式"))</f>
        <v/>
      </c>
    </row>
    <row r="32" ht="23" customHeight="1">
      <c r="A32" s="6" t="str">
        <v>確定差額（円）</v>
      </c>
      <c r="B32" s="48">
        <f>IF(B31="差額確定",B24,"")</f>
        <v>-120</v>
      </c>
      <c r="C32" s="48">
        <f>IF(C31="差額確定",C24,"")</f>
        <v>-1440</v>
      </c>
      <c r="D32" s="48">
        <f>IF(D31="差額確定",D24,"")</f>
        <v/>
      </c>
    </row>
    <row r="33" ht="50" customHeight="1">
      <c r="A33" s="6" t="str">
        <v>連携・請求処理メモ</v>
      </c>
      <c r="B33" s="12" t="str">
        <v>発行後調整 ADJ-C001。差額−120円を反映済み（架空）。</v>
      </c>
      <c r="C33" s="12" t="str">
        <v>発行後調整 ADJ-R001。差額−1,440円を反映済み（架空）。</v>
      </c>
      <c r="D33" s="12"/>
    </row>
    <row r="34" ht="23" customHeight="1">
      <c r="A34" s="6"/>
      <c r="B34" s="6"/>
      <c r="C34" s="6"/>
      <c r="D34" s="6"/>
    </row>
    <row r="35" ht="33" customHeight="1">
      <c r="A35" s="6" t="str">
        <v>数量は初回出荷値を置換する値ではなく、請求上の差引です。税・値引き・価格改定は対象外。</v>
      </c>
      <c r="B35" s="6"/>
      <c r="C35" s="6"/>
      <c r="D35" s="6"/>
    </row>
    <row r="36" ht="33" customHeight="1">
      <c r="A36" s="6" t="str">
        <v>返金額が別条件の取引は別計算。返品の安全性・再販可否は判定しません。</v>
      </c>
      <c r="B36" s="6"/>
      <c r="C36" s="6"/>
      <c r="D36" s="6"/>
    </row>
    <row r="37" ht="23" customHeight="1">
      <c r="A37" s="6"/>
      <c r="B37" s="6"/>
      <c r="C37" s="6"/>
      <c r="D37" s="6"/>
    </row>
  </sheetData>
  <mergeCells>
    <mergeCell ref="A1:D1"/>
    <mergeCell ref="A2:D2"/>
    <mergeCell ref="A3:D3"/>
    <mergeCell ref="A5:D5"/>
    <mergeCell ref="A15:D15"/>
    <mergeCell ref="A25:D25"/>
    <mergeCell ref="A35:D35"/>
    <mergeCell ref="A36:D36"/>
  </mergeCells>
  <dataValidations count="3">
    <dataValidation type="list" sqref="B12:D12">
      <formula1>"再計量,返品"</formula1>
    </dataValidation>
    <dataValidation type="list" sqref="B13:D13">
      <formula1>"kg,個"</formula1>
    </dataValidation>
    <dataValidation type="list" sqref="B30:D30">
      <formula1>"未承認,承認済,保留"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>
  <sheetFormatPr defaultRowHeight="15"/>
  <cols>
    <col min="1" max="1" width="32" hidden="0" customWidth="1"/>
    <col min="2" max="2" width="26" hidden="0" customWidth="1"/>
    <col min="3" max="3" width="26" hidden="0" customWidth="1"/>
    <col min="4" max="4" width="26" hidden="0" customWidth="1"/>
  </cols>
  <sheetData>
    <row r="1" ht="36" customHeight="1">
      <c r="A1" s="9" t="str">
        <v>訂正空欄｜元請求から差額を照合</v>
      </c>
      <c r="B1" s="9"/>
      <c r="C1" s="9"/>
      <c r="D1" s="9"/>
    </row>
    <row r="2" ht="32" customHeight="1">
      <c r="A2" s="6" t="str">
        <v>対象：単価不変の再計量・返品。元値を消さず、直前処理IDで連続した変更を追います。</v>
      </c>
      <c r="B2" s="6"/>
      <c r="C2" s="6"/>
      <c r="D2" s="6"/>
    </row>
    <row r="3" ht="23" customHeight="1">
      <c r="A3" s="6" t="str">
        <v>1列＝1処理。発行前の差替えと発行後の調整を重複実施しないでください。</v>
      </c>
      <c r="B3" s="6"/>
      <c r="C3" s="6"/>
      <c r="D3" s="6"/>
    </row>
    <row r="4" ht="23" customHeight="1">
      <c r="A4" s="15" t="str">
        <v>項目</v>
      </c>
      <c r="B4" s="15" t="str">
        <v>処理1</v>
      </c>
      <c r="C4" s="15" t="str">
        <v>処理2</v>
      </c>
      <c r="D4" s="15" t="str">
        <v>処理3</v>
      </c>
    </row>
    <row r="5" ht="26" customHeight="1">
      <c r="A5" s="20" t="str">
        <v>01　元明細への対応</v>
      </c>
      <c r="B5" s="20"/>
      <c r="C5" s="20"/>
      <c r="D5" s="20"/>
    </row>
    <row r="6" ht="23" customHeight="1">
      <c r="A6" s="6" t="str">
        <v>処理ID</v>
      </c>
      <c r="B6" s="12"/>
      <c r="C6" s="12"/>
      <c r="D6" s="12"/>
    </row>
    <row r="7" ht="23" customHeight="1">
      <c r="A7" s="6" t="str">
        <v>受注ID・明細ID</v>
      </c>
      <c r="B7" s="12"/>
      <c r="C7" s="12"/>
      <c r="D7" s="12"/>
    </row>
    <row r="8" ht="23" customHeight="1">
      <c r="A8" s="6" t="str">
        <v>商品ID</v>
      </c>
      <c r="B8" s="12"/>
      <c r="C8" s="12"/>
      <c r="D8" s="12"/>
    </row>
    <row r="9" ht="23" customHeight="1">
      <c r="A9" s="6" t="str">
        <v>元出荷ID</v>
      </c>
      <c r="B9" s="12"/>
      <c r="C9" s="12"/>
      <c r="D9" s="12"/>
    </row>
    <row r="10" ht="23" customHeight="1">
      <c r="A10" s="6" t="str">
        <v>元請求ID・明細ID</v>
      </c>
      <c r="B10" s="12"/>
      <c r="C10" s="12"/>
      <c r="D10" s="12"/>
    </row>
    <row r="11" ht="23" customHeight="1">
      <c r="A11" s="6" t="str">
        <v>直前処理ID</v>
      </c>
      <c r="B11" s="12"/>
      <c r="C11" s="12"/>
      <c r="D11" s="12"/>
    </row>
    <row r="12" ht="23" customHeight="1">
      <c r="A12" s="6" t="str">
        <v>処理種別</v>
      </c>
      <c r="B12" s="12"/>
      <c r="C12" s="12"/>
      <c r="D12" s="12"/>
    </row>
    <row r="13" ht="23" customHeight="1">
      <c r="A13" s="6" t="str">
        <v>請求単位</v>
      </c>
      <c r="B13" s="12"/>
      <c r="C13" s="12"/>
      <c r="D13" s="12"/>
    </row>
    <row r="14" ht="23" customHeight="1">
      <c r="A14" s="6" t="str">
        <v>処理記録日時</v>
      </c>
      <c r="B14" s="38"/>
      <c r="C14" s="38"/>
      <c r="D14" s="38"/>
    </row>
    <row r="15" ht="26" customHeight="1">
      <c r="A15" s="20" t="str">
        <v>02　訂正・返品の計算</v>
      </c>
      <c r="B15" s="20"/>
      <c r="C15" s="20"/>
      <c r="D15" s="20"/>
    </row>
    <row r="16" ht="23" customHeight="1">
      <c r="A16" s="6" t="str">
        <v>変更前の請求数量</v>
      </c>
      <c r="B16" s="42"/>
      <c r="C16" s="42"/>
      <c r="D16" s="42"/>
    </row>
    <row r="17" ht="23" customHeight="1">
      <c r="A17" s="6" t="str">
        <v>変更前の税抜金額（円）</v>
      </c>
      <c r="B17" s="46"/>
      <c r="C17" s="46"/>
      <c r="D17" s="46"/>
    </row>
    <row r="18" ht="23" customHeight="1">
      <c r="A18" s="6" t="str">
        <v>訂正後総重量（kg）</v>
      </c>
      <c r="B18" s="42"/>
      <c r="C18" s="42"/>
      <c r="D18" s="42"/>
    </row>
    <row r="19" ht="23" customHeight="1">
      <c r="A19" s="6" t="str">
        <v>訂正後風袋（kg）</v>
      </c>
      <c r="B19" s="42"/>
      <c r="C19" s="42"/>
      <c r="D19" s="42"/>
    </row>
    <row r="20" ht="23" customHeight="1">
      <c r="A20" s="6" t="str">
        <v>返品確定数量</v>
      </c>
      <c r="B20" s="42"/>
      <c r="C20" s="42"/>
      <c r="D20" s="42"/>
    </row>
    <row r="21" ht="23" customHeight="1">
      <c r="A21" s="6" t="str">
        <v>単価（円/請求単位）</v>
      </c>
      <c r="B21" s="46"/>
      <c r="C21" s="46"/>
      <c r="D21" s="46"/>
    </row>
    <row r="22" ht="23" customHeight="1">
      <c r="A22" s="6" t="str">
        <v>変更後の請求差引数量</v>
      </c>
      <c r="B22" s="44">
        <f>IF(B8="","",IFERROR(IF(B12="再計量",IF(OR(B13&lt;&gt;"kg",COUNT(B18:B19)&lt;&gt;2,B18&lt;=B19,B19&lt;0),"",ROUND(B18-B19,'設定'!$B$6)),IF(B12="返品",IF(OR(COUNT(B16,B20)&lt;&gt;2,B20&lt;=0,B20&gt;B16),"",ROUND(B16-B20,IF(B13="kg",'設定'!$B$6,0))),"")),""))</f>
        <v/>
      </c>
      <c r="C22" s="44">
        <f>IF(C8="","",IFERROR(IF(C12="再計量",IF(OR(C13&lt;&gt;"kg",COUNT(C18:C19)&lt;&gt;2,C18&lt;=C19,C19&lt;0),"",ROUND(C18-C19,'設定'!$B$6)),IF(C12="返品",IF(OR(COUNT(C16,C20)&lt;&gt;2,C20&lt;=0,C20&gt;C16),"",ROUND(C16-C20,IF(C13="kg",'設定'!$B$6,0))),"")),""))</f>
        <v/>
      </c>
      <c r="D22" s="44">
        <f>IF(D8="","",IFERROR(IF(D12="再計量",IF(OR(D13&lt;&gt;"kg",COUNT(D18:D19)&lt;&gt;2,D18&lt;=D19,D19&lt;0),"",ROUND(D18-D19,'設定'!$B$6)),IF(D12="返品",IF(OR(COUNT(D16,D20)&lt;&gt;2,D20&lt;=0,D20&gt;D16),"",ROUND(D16-D20,IF(D13="kg",'設定'!$B$6,0))),"")),""))</f>
        <v/>
      </c>
    </row>
    <row r="23" ht="23" customHeight="1">
      <c r="A23" s="6" t="str">
        <v>変更後の税抜金額（円）</v>
      </c>
      <c r="B23" s="48">
        <f>IF(OR(B22="",NOT(ISNUMBER(B21))),"",ROUND(B22*B21,'設定'!$B$7))</f>
        <v/>
      </c>
      <c r="C23" s="48">
        <f>IF(OR(C22="",NOT(ISNUMBER(C21))),"",ROUND(C22*C21,'設定'!$B$7))</f>
        <v/>
      </c>
      <c r="D23" s="48">
        <f>IF(OR(D22="",NOT(ISNUMBER(D21))),"",ROUND(D22*D21,'設定'!$B$7))</f>
        <v/>
      </c>
    </row>
    <row r="24" ht="23" customHeight="1">
      <c r="A24" s="6" t="str">
        <v>差額候補（円）</v>
      </c>
      <c r="B24" s="48">
        <f>IF(OR(B23="",NOT(ISNUMBER(B17))),"",B23-B17)</f>
        <v/>
      </c>
      <c r="C24" s="48">
        <f>IF(OR(C23="",NOT(ISNUMBER(C17))),"",C23-C17)</f>
        <v/>
      </c>
      <c r="D24" s="48">
        <f>IF(OR(D23="",NOT(ISNUMBER(D17))),"",D23-D17)</f>
        <v/>
      </c>
    </row>
    <row r="25" ht="26" customHeight="1">
      <c r="A25" s="20" t="str">
        <v>03　承認と請求処理</v>
      </c>
      <c r="B25" s="20"/>
      <c r="C25" s="20"/>
      <c r="D25" s="20"/>
    </row>
    <row r="26" ht="50" customHeight="1">
      <c r="A26" s="6" t="str">
        <v>変更理由</v>
      </c>
      <c r="B26" s="12"/>
      <c r="C26" s="12"/>
      <c r="D26" s="12"/>
    </row>
    <row r="27" ht="23" customHeight="1">
      <c r="A27" s="6" t="str">
        <v>計量・返品の根拠ID</v>
      </c>
      <c r="B27" s="12"/>
      <c r="C27" s="12"/>
      <c r="D27" s="12"/>
    </row>
    <row r="28" ht="23" customHeight="1">
      <c r="A28" s="6" t="str">
        <v>承認者</v>
      </c>
      <c r="B28" s="12"/>
      <c r="C28" s="12"/>
      <c r="D28" s="12"/>
    </row>
    <row r="29" ht="23" customHeight="1">
      <c r="A29" s="6" t="str">
        <v>承認日時</v>
      </c>
      <c r="B29" s="38"/>
      <c r="C29" s="38"/>
      <c r="D29" s="38"/>
    </row>
    <row r="30" ht="23" customHeight="1">
      <c r="A30" s="6" t="str">
        <v>処理状態</v>
      </c>
      <c r="B30" s="12"/>
      <c r="C30" s="12"/>
      <c r="D30" s="12"/>
    </row>
    <row r="31" ht="23" customHeight="1">
      <c r="A31" s="6" t="str">
        <v>確認判定</v>
      </c>
      <c r="B31" s="22">
        <f>IF(B8="","",IFERROR(IF(OR(B6="",B7="",B9="",B10="",B11="",NOT(ISNUMBER(B14)),COUNT(B16:B17)&lt;&gt;2,B16&lt;=0,B17&lt;0,NOT(ISNUMBER(B21)),B21&lt;=0,B22="",AND(B13&lt;&gt;"kg",B13&lt;&gt;"個"),AND(B13="個",OR(B16&lt;&gt;INT(B16),AND(B12="返品",B20&lt;&gt;INT(B20))))),"保留：入力確認",IF(OR(B26="",B27="",B28="",NOT(ISNUMBER(B29)),B30&lt;&gt;"承認済",AND(ISNUMBER(B29),B29&lt;B14)),"保留：承認待ち","差額確定")),"保留：入力形式"))</f>
        <v/>
      </c>
      <c r="C31" s="22">
        <f>IF(C8="","",IFERROR(IF(OR(C6="",C7="",C9="",C10="",C11="",NOT(ISNUMBER(C14)),COUNT(C16:C17)&lt;&gt;2,C16&lt;=0,C17&lt;0,NOT(ISNUMBER(C21)),C21&lt;=0,C22="",AND(C13&lt;&gt;"kg",C13&lt;&gt;"個"),AND(C13="個",OR(C16&lt;&gt;INT(C16),AND(C12="返品",C20&lt;&gt;INT(C20))))),"保留：入力確認",IF(OR(C26="",C27="",C28="",NOT(ISNUMBER(C29)),C30&lt;&gt;"承認済",AND(ISNUMBER(C29),C29&lt;C14)),"保留：承認待ち","差額確定")),"保留：入力形式"))</f>
        <v/>
      </c>
      <c r="D31" s="22">
        <f>IF(D8="","",IFERROR(IF(OR(D6="",D7="",D9="",D10="",D11="",NOT(ISNUMBER(D14)),COUNT(D16:D17)&lt;&gt;2,D16&lt;=0,D17&lt;0,NOT(ISNUMBER(D21)),D21&lt;=0,D22="",AND(D13&lt;&gt;"kg",D13&lt;&gt;"個"),AND(D13="個",OR(D16&lt;&gt;INT(D16),AND(D12="返品",D20&lt;&gt;INT(D20))))),"保留：入力確認",IF(OR(D26="",D27="",D28="",NOT(ISNUMBER(D29)),D30&lt;&gt;"承認済",AND(ISNUMBER(D29),D29&lt;D14)),"保留：承認待ち","差額確定")),"保留：入力形式"))</f>
        <v/>
      </c>
    </row>
    <row r="32" ht="23" customHeight="1">
      <c r="A32" s="6" t="str">
        <v>確定差額（円）</v>
      </c>
      <c r="B32" s="48">
        <f>IF(B31="差額確定",B24,"")</f>
        <v/>
      </c>
      <c r="C32" s="48">
        <f>IF(C31="差額確定",C24,"")</f>
        <v/>
      </c>
      <c r="D32" s="48">
        <f>IF(D31="差額確定",D24,"")</f>
        <v/>
      </c>
    </row>
    <row r="33" ht="50" customHeight="1">
      <c r="A33" s="6" t="str">
        <v>連携・請求処理メモ</v>
      </c>
      <c r="B33" s="12"/>
      <c r="C33" s="12"/>
      <c r="D33" s="12"/>
    </row>
    <row r="34" ht="23" customHeight="1">
      <c r="A34" s="6"/>
      <c r="B34" s="6"/>
      <c r="C34" s="6"/>
      <c r="D34" s="6"/>
    </row>
    <row r="35" ht="33" customHeight="1">
      <c r="A35" s="6" t="str">
        <v>数量は初回出荷値を置換する値ではなく、請求上の差引です。税・値引き・価格改定は対象外。</v>
      </c>
      <c r="B35" s="6"/>
      <c r="C35" s="6"/>
      <c r="D35" s="6"/>
    </row>
    <row r="36" ht="33" customHeight="1">
      <c r="A36" s="6" t="str">
        <v>返金額が別条件の取引は別計算。返品の安全性・再販可否は判定しません。</v>
      </c>
      <c r="B36" s="6"/>
      <c r="C36" s="6"/>
      <c r="D36" s="6"/>
    </row>
    <row r="37" ht="23" customHeight="1">
      <c r="A37" s="6"/>
      <c r="B37" s="6"/>
      <c r="C37" s="6"/>
      <c r="D37" s="6"/>
    </row>
  </sheetData>
  <mergeCells>
    <mergeCell ref="A1:D1"/>
    <mergeCell ref="A2:D2"/>
    <mergeCell ref="A3:D3"/>
    <mergeCell ref="A5:D5"/>
    <mergeCell ref="A15:D15"/>
    <mergeCell ref="A25:D25"/>
    <mergeCell ref="A35:D35"/>
    <mergeCell ref="A36:D36"/>
  </mergeCells>
  <dataValidations count="3">
    <dataValidation type="list" sqref="B12:D12">
      <formula1>"再計量,返品"</formula1>
    </dataValidation>
    <dataValidation type="list" sqref="B13:D13">
      <formula1>"kg,個"</formula1>
    </dataValidation>
    <dataValidation type="list" sqref="B30:D30">
      <formula1>"未承認,承認済,保留"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>
  <sheetFormatPr defaultRowHeight="15"/>
  <cols>
    <col min="1" max="1" width="33.75" hidden="0" customWidth="1"/>
    <col min="2" max="2" width="33.75" hidden="0" customWidth="1"/>
    <col min="3" max="3" width="33.75" hidden="0" customWidth="1"/>
    <col min="4" max="4" width="33.75" hidden="0" customWidth="1"/>
  </cols>
  <sheetData>
    <row r="1" ht="75" customHeight="1">
      <c r="A1" s="57" t="str">
        <v>受注数と実重量を分けて記録</v>
      </c>
      <c r="B1" s="57"/>
      <c r="C1" s="57"/>
      <c r="D1" s="57"/>
    </row>
    <row r="2" ht="49.5" customHeight="1">
      <c r="A2" s="60" t="str">
        <v>説明用の架空例｜初回出荷の確定後</v>
      </c>
      <c r="B2" s="60"/>
      <c r="C2" s="60"/>
      <c r="D2" s="60"/>
    </row>
    <row r="3" ht="42" customHeight="1">
      <c r="A3" s="62" t="str">
        <v>受注 OR-001　明細L01・L02・L03</v>
      </c>
      <c r="B3" s="62"/>
      <c r="C3" s="62"/>
      <c r="D3" s="62"/>
    </row>
    <row r="4" ht="59.25" customHeight="1">
      <c r="A4" s="65" t="str">
        <v>項目</v>
      </c>
      <c r="B4" s="65" t="str">
        <v>魚</v>
      </c>
      <c r="C4" s="65" t="str">
        <v>肉</v>
      </c>
      <c r="D4" s="65" t="str">
        <v>加工品</v>
      </c>
    </row>
    <row r="5" ht="59.25" customHeight="1">
      <c r="A5" s="68" t="str">
        <v>商品ID</v>
      </c>
      <c r="B5" s="54" t="str">
        <f>'記入例'!B8</f>
        <v>F001</v>
      </c>
      <c r="C5" s="54" t="str">
        <f>'記入例'!C8</f>
        <v>M001</v>
      </c>
      <c r="D5" s="54" t="str">
        <f>'記入例'!D8</f>
        <v>P001</v>
      </c>
    </row>
    <row r="6" ht="59.25" customHeight="1">
      <c r="A6" s="70" t="str">
        <v>定貫不定貫</v>
      </c>
      <c r="B6" s="71" t="str">
        <f>'記入例'!B10</f>
        <v>不定貫</v>
      </c>
      <c r="C6" s="71" t="str">
        <f>'記入例'!C10</f>
        <v>不定貫</v>
      </c>
      <c r="D6" s="71" t="str">
        <f>'記入例'!D10</f>
        <v>定貫</v>
      </c>
    </row>
    <row r="7" ht="59.25" customHeight="1">
      <c r="A7" s="68" t="str">
        <v>受注単位数</v>
      </c>
      <c r="B7" s="78">
        <f>'記入例'!B12</f>
        <v>1</v>
      </c>
      <c r="C7" s="78">
        <f>'記入例'!C12</f>
        <v>1</v>
      </c>
      <c r="D7" s="78">
        <f>'記入例'!D12</f>
        <v>1</v>
      </c>
    </row>
    <row r="8" ht="59.25" customHeight="1">
      <c r="A8" s="70" t="str">
        <v>予定正味重量</v>
      </c>
      <c r="B8" s="74">
        <f>'記入例'!B13</f>
        <v>10</v>
      </c>
      <c r="C8" s="74">
        <f>'記入例'!C13</f>
        <v>8</v>
      </c>
      <c r="D8" s="74">
        <f>'記入例'!D13</f>
        <v>6</v>
      </c>
    </row>
    <row r="9" ht="59.25" customHeight="1">
      <c r="A9" s="68" t="str">
        <v>出荷個数</v>
      </c>
      <c r="B9" s="80">
        <f>'記入例'!B21</f>
        <v>4</v>
      </c>
      <c r="C9" s="80">
        <f>'記入例'!C21</f>
        <v>2</v>
      </c>
      <c r="D9" s="80">
        <f>'記入例'!D21</f>
        <v>6</v>
      </c>
    </row>
    <row r="10" ht="59.25" customHeight="1">
      <c r="A10" s="70" t="str">
        <v>総重量</v>
      </c>
      <c r="B10" s="74">
        <f>'記入例'!B22</f>
        <v>10.2</v>
      </c>
      <c r="C10" s="74">
        <f>'記入例'!C22</f>
        <v>8.2</v>
      </c>
      <c r="D10" s="74">
        <f>'記入例'!D22</f>
        <v>6.3</v>
      </c>
    </row>
    <row r="11" ht="59.25" customHeight="1">
      <c r="A11" s="68" t="str">
        <v>風袋</v>
      </c>
      <c r="B11" s="76">
        <f>'記入例'!B23</f>
        <v>0.6</v>
      </c>
      <c r="C11" s="76">
        <f>'記入例'!C23</f>
        <v>0.4</v>
      </c>
      <c r="D11" s="76">
        <f>'記入例'!D23</f>
        <v>0.3</v>
      </c>
    </row>
    <row r="12" ht="59.25" customHeight="1">
      <c r="A12" s="84" t="str">
        <v>正味重量</v>
      </c>
      <c r="B12" s="88">
        <f>'記入例'!B24</f>
        <v>9.6</v>
      </c>
      <c r="C12" s="88">
        <f>'記入例'!C24</f>
        <v>7.8</v>
      </c>
      <c r="D12" s="88">
        <f>'記入例'!D24</f>
        <v>6</v>
      </c>
    </row>
    <row r="13" ht="59.25" customHeight="1">
      <c r="A13" s="68" t="str">
        <v>単価単位</v>
      </c>
      <c r="B13" s="54" t="str">
        <f>'記入例'!B16</f>
        <v>円/kg</v>
      </c>
      <c r="C13" s="54" t="str">
        <f>'記入例'!C16</f>
        <v>円/kg</v>
      </c>
      <c r="D13" s="54" t="str">
        <f>'記入例'!D16</f>
        <v>円/個</v>
      </c>
    </row>
    <row r="14" ht="59.25" customHeight="1">
      <c r="A14" s="70" t="str">
        <v>単価</v>
      </c>
      <c r="B14" s="82">
        <f>'記入例'!B17</f>
        <v>1200</v>
      </c>
      <c r="C14" s="82">
        <f>'記入例'!C17</f>
        <v>2000</v>
      </c>
      <c r="D14" s="82">
        <f>'記入例'!D17</f>
        <v>400</v>
      </c>
    </row>
    <row r="15" ht="59.25" customHeight="1">
      <c r="A15" s="84" t="str">
        <v>請求数量</v>
      </c>
      <c r="B15" s="88">
        <f>'記入例'!B43</f>
        <v>9.6</v>
      </c>
      <c r="C15" s="88">
        <f>'記入例'!C43</f>
        <v>7.8</v>
      </c>
      <c r="D15" s="92">
        <f>'記入例'!D43</f>
        <v>6</v>
      </c>
    </row>
    <row r="16" ht="59.25" customHeight="1">
      <c r="A16" s="84" t="str">
        <v>税抜明細金額</v>
      </c>
      <c r="B16" s="96">
        <f>'記入例'!B45</f>
        <v>11520</v>
      </c>
      <c r="C16" s="96">
        <f>'記入例'!C45</f>
        <v>15600</v>
      </c>
      <c r="D16" s="96">
        <f>'記入例'!D45</f>
        <v>2400</v>
      </c>
    </row>
    <row r="17" ht="58.5" customHeight="1">
      <c r="A17" s="98" t="str">
        <v>正味重量 ＝ 総重量 − 風袋</v>
      </c>
      <c r="B17" s="98"/>
      <c r="C17" s="98"/>
      <c r="D17" s="98"/>
    </row>
    <row r="18" ht="52.5" customHeight="1">
      <c r="A18" s="108" t="str">
        <v>魚・肉は正味kg ／ 加工品は実出荷個数で請求</v>
      </c>
      <c r="B18" s="108"/>
      <c r="C18" s="108"/>
      <c r="D18" s="108"/>
    </row>
    <row r="19" ht="52.5" customHeight="1">
      <c r="A19" s="108" t="str">
        <v>加工品は1ケース6個・1個1kg。重量は比較用。</v>
      </c>
      <c r="B19" s="108"/>
      <c r="C19" s="108"/>
      <c r="D19" s="108"/>
    </row>
    <row r="20" ht="52.5" customHeight="1">
      <c r="A20" s="108" t="str">
        <v>重量・単価・金額は架空。税・値引き・送料は除外。</v>
      </c>
      <c r="B20" s="108"/>
      <c r="C20" s="108"/>
      <c r="D20" s="108"/>
    </row>
    <row r="21" ht="52.5" customHeight="1">
      <c r="A21" s="108" t="str">
        <v>概念の参照：GS1 Japanのガイド14ページ</v>
      </c>
      <c r="B21" s="108"/>
      <c r="C21" s="108"/>
      <c r="D21" s="108"/>
    </row>
    <row r="22" ht="59.25" customHeight="1">
      <c r="A22" s="54"/>
      <c r="B22" s="54"/>
      <c r="C22" s="54"/>
      <c r="D22" s="54"/>
    </row>
  </sheetData>
  <mergeCells>
    <mergeCell ref="A1:D1"/>
    <mergeCell ref="A2:D2"/>
    <mergeCell ref="A3:D3"/>
    <mergeCell ref="A17:D17"/>
    <mergeCell ref="A18:D18"/>
    <mergeCell ref="A19:D19"/>
    <mergeCell ref="A20:D20"/>
    <mergeCell ref="A21:D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>
  <sheetFormatPr defaultRowHeight="15"/>
  <cols>
    <col min="1" max="1" width="32" hidden="0" customWidth="1"/>
    <col min="2" max="2" width="38" hidden="0" customWidth="1"/>
    <col min="3" max="3" width="22" hidden="0" customWidth="1"/>
    <col min="4" max="4" width="22" hidden="0" customWidth="1"/>
  </cols>
  <sheetData>
    <row r="1" ht="36" customHeight="1">
      <c r="A1" s="9" t="str">
        <v>引継ぎチェック｜受注から請求まで</v>
      </c>
      <c r="B1" s="9"/>
      <c r="C1" s="9"/>
      <c r="D1" s="9"/>
    </row>
    <row r="2" ht="32" customHeight="1">
      <c r="A2" s="6" t="str">
        <v>空欄を埋め、判定と根拠を担当者間で確認してください。食品の安全判断・税務判断には使いません。</v>
      </c>
      <c r="B2" s="6"/>
      <c r="C2" s="6"/>
      <c r="D2" s="6"/>
    </row>
    <row r="3" ht="23" customHeight="1">
      <c r="A3" s="6" t="str">
        <v>対象受注ID：________________　対象期間／出荷日：________________</v>
      </c>
      <c r="B3" s="6"/>
      <c r="C3" s="6"/>
      <c r="D3" s="6"/>
    </row>
    <row r="4" ht="32" customHeight="1">
      <c r="A4" s="20" t="str">
        <v>確認項目</v>
      </c>
      <c r="B4" s="20" t="str">
        <v>記入・確認内容</v>
      </c>
      <c r="C4" s="20" t="str">
        <v>担当／日付</v>
      </c>
      <c r="D4" s="20" t="str">
        <v>結果・保留理由</v>
      </c>
    </row>
    <row r="5" ht="66" customHeight="1">
      <c r="A5" s="14" t="str">
        <v>商品・単位</v>
      </c>
      <c r="B5" s="14" t="str">
        <v>商品IDと定貫不定貫、受注単位、単価単位が一致していますか。</v>
      </c>
      <c r="C5" s="14"/>
      <c r="D5" s="14"/>
    </row>
    <row r="6" ht="66" customHeight="1">
      <c r="A6" s="6" t="str">
        <v>予定と実績</v>
      </c>
      <c r="B6" s="6" t="str">
        <v>受注時の予定を上書きせず、出荷IDと実測を分けて残しましたか。</v>
      </c>
      <c r="C6" s="6"/>
      <c r="D6" s="6"/>
    </row>
    <row r="7" ht="66" customHeight="1">
      <c r="A7" s="14" t="str">
        <v>総重量と風袋</v>
      </c>
      <c r="B7" s="14" t="str">
        <v>同じ出荷分の値ですか。空欄の風袋を0扱いしていませんか。</v>
      </c>
      <c r="C7" s="14"/>
      <c r="D7" s="14"/>
    </row>
    <row r="8" ht="66" customHeight="1">
      <c r="A8" s="6" t="str">
        <v>確定根拠</v>
      </c>
      <c r="B8" s="6" t="str">
        <v>計量票ID、ロット、出荷個数、正味重量を確認しましたか。</v>
      </c>
      <c r="C8" s="6"/>
      <c r="D8" s="6"/>
    </row>
    <row r="9" ht="66" customHeight="1">
      <c r="A9" s="14" t="str">
        <v>期限条件</v>
      </c>
      <c r="B9" s="14" t="str">
        <v>納品予定日、期限種別、表示期限、最低残日数、数え方を照合しましたか。</v>
      </c>
      <c r="C9" s="14"/>
      <c r="D9" s="14"/>
    </row>
    <row r="10" ht="66" customHeight="1">
      <c r="A10" s="6" t="str">
        <v>欠品・代替</v>
      </c>
      <c r="B10" s="6" t="str">
        <v>部分欠品の残り、代替品のID・単価と顧客の確認記録が残っていますか。</v>
      </c>
      <c r="C10" s="6"/>
      <c r="D10" s="6"/>
    </row>
    <row r="11" ht="66" customHeight="1">
      <c r="A11" s="14" t="str">
        <v>確定者・日時</v>
      </c>
      <c r="B11" s="14" t="str">
        <v>数量入力だけで確定していませんか。保留が解消し、責任者が確認しましたか。</v>
      </c>
      <c r="C11" s="14"/>
      <c r="D11" s="14"/>
    </row>
    <row r="12" ht="66" customHeight="1">
      <c r="A12" s="6" t="str">
        <v>丸め位置</v>
      </c>
      <c r="B12" s="6" t="str">
        <v>請求数量と明細金額の丸めを取り決め通りに行いましたか。</v>
      </c>
      <c r="C12" s="6"/>
      <c r="D12" s="6"/>
    </row>
    <row r="13" ht="66" customHeight="1">
      <c r="A13" s="14" t="str">
        <v>請求との照合</v>
      </c>
      <c r="B13" s="14" t="str">
        <v>元出荷と請求ID・状況が対応し、二重取込を確認しましたか。</v>
      </c>
      <c r="C13" s="14"/>
      <c r="D13" s="14"/>
    </row>
    <row r="14" ht="66" customHeight="1">
      <c r="A14" s="6" t="str">
        <v>訂正・返品</v>
      </c>
      <c r="B14" s="6" t="str">
        <v>元値、変更後、理由、差額、承認者、直前処理IDを残しましたか。</v>
      </c>
      <c r="C14" s="6"/>
      <c r="D14" s="6"/>
    </row>
    <row r="15" ht="66" customHeight="1">
      <c r="A15" s="14" t="str">
        <v>単位混合の禁止</v>
      </c>
      <c r="B15" s="14" t="str">
        <v>kgと個数を合算していませんか。金額の税抜・通貨条件を揃えましたか。</v>
      </c>
      <c r="C15" s="14"/>
      <c r="D15" s="14"/>
    </row>
    <row r="16" ht="66" customHeight="1">
      <c r="A16" s="6" t="str">
        <v>最終引継ぎ</v>
      </c>
      <c r="B16" s="6" t="str">
        <v>保留行を請求へ渡さず、未完了分の担当と次回確認日を決めましたか。</v>
      </c>
      <c r="C16" s="6"/>
      <c r="D16" s="6"/>
    </row>
    <row r="17" ht="23" customHeight="1">
      <c r="A17" s="6"/>
      <c r="B17" s="6"/>
      <c r="C17" s="6"/>
      <c r="D17" s="6"/>
    </row>
    <row r="18" ht="45" customHeight="1">
      <c r="A18" s="6" t="str">
        <v>引継ぎ担当：________________　確認担当：________________　確認日：________________</v>
      </c>
      <c r="B18" s="6"/>
      <c r="C18" s="6"/>
      <c r="D18" s="6"/>
    </row>
    <row r="19" ht="45" customHeight="1">
      <c r="A19" s="6" t="str">
        <v>未解決事項・次の確認日：___________________________________________________________</v>
      </c>
      <c r="B19" s="6"/>
      <c r="C19" s="6"/>
      <c r="D19" s="6"/>
    </row>
    <row r="20" ht="23" customHeight="1">
      <c r="A20" s="6"/>
      <c r="B20" s="6"/>
      <c r="C20" s="6"/>
      <c r="D20" s="6"/>
    </row>
    <row r="21" ht="34" customHeight="1">
      <c r="A21" s="6" t="str">
        <v>運用案：記事・テンプレート。出典は「設定」へ。法令上の必須チェックリストではありません。</v>
      </c>
      <c r="B21" s="6"/>
      <c r="C21" s="6"/>
      <c r="D21" s="6"/>
    </row>
    <row r="22" ht="23" customHeight="1">
      <c r="A22" s="6"/>
      <c r="B22" s="6"/>
      <c r="C22" s="6"/>
      <c r="D22" s="6"/>
    </row>
    <row r="23" ht="23" customHeight="1">
      <c r="A23" s="6"/>
      <c r="B23" s="6"/>
      <c r="C23" s="6"/>
      <c r="D23" s="6"/>
    </row>
  </sheetData>
  <mergeCells>
    <mergeCell ref="A1:D1"/>
    <mergeCell ref="A2:D2"/>
    <mergeCell ref="A3:D3"/>
    <mergeCell ref="A18:D18"/>
    <mergeCell ref="A19:D19"/>
    <mergeCell ref="A21:D2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>
  <sheetFormatPr defaultRowHeight="15"/>
  <cols>
    <col min="1" max="1" width="34" hidden="0" customWidth="1"/>
    <col min="2" max="2" width="40" hidden="0" customWidth="1"/>
    <col min="3" max="3" width="17" hidden="0" customWidth="1"/>
    <col min="4" max="4" width="17" hidden="0" customWidth="1"/>
    <col min="5" max="5" width="26" hidden="0" customWidth="1"/>
    <col min="6" max="6" width="12" hidden="0" customWidth="1"/>
  </cols>
  <sheetData>
    <row r="1" ht="36" customHeight="1">
      <c r="A1" s="9" t="str">
        <v>作成時の検算記録｜2026-09-15</v>
      </c>
      <c r="B1" s="9"/>
      <c r="C1" s="9"/>
      <c r="D1" s="9"/>
      <c r="E1" s="9"/>
      <c r="F1" s="9"/>
    </row>
    <row r="2" ht="38" customHeight="1">
      <c r="A2" s="6" t="str">
        <v>実際の「記入例」「訂正例」の数式へ入力を変えて検証し、元データへ復元。結果は固定記録です。</v>
      </c>
      <c r="B2" s="6"/>
      <c r="C2" s="6"/>
      <c r="D2" s="6"/>
      <c r="E2" s="6"/>
      <c r="F2" s="6"/>
    </row>
    <row r="3" ht="23" customHeight="1">
      <c r="A3" s="6"/>
      <c r="B3" s="6"/>
      <c r="C3" s="6"/>
      <c r="D3" s="6"/>
      <c r="E3" s="6"/>
      <c r="F3" s="6"/>
    </row>
    <row r="4" ht="23" customHeight="1">
      <c r="A4" s="20" t="str">
        <v>試験</v>
      </c>
      <c r="B4" s="20" t="str">
        <v>入力変更／対象</v>
      </c>
      <c r="C4" s="20" t="str">
        <v>期待値</v>
      </c>
      <c r="D4" s="20" t="str">
        <v>観測値</v>
      </c>
      <c r="E4" s="20" t="str">
        <v>観測状態</v>
      </c>
      <c r="F4" s="20" t="str">
        <v>結果</v>
      </c>
    </row>
    <row r="5" ht="52" customHeight="1">
      <c r="A5" s="6" t="str">
        <v>正常：魚の請求数量</v>
      </c>
      <c r="B5" s="6" t="str">
        <v>{}</v>
      </c>
      <c r="C5" s="6" t="str">
        <v>9.6</v>
      </c>
      <c r="D5" s="6" t="str">
        <v>9.6</v>
      </c>
      <c r="E5" s="6" t="str">
        <v>請求数量確定</v>
      </c>
      <c r="F5" s="22" t="str">
        <v>PASS</v>
      </c>
    </row>
    <row r="6" ht="52" customHeight="1">
      <c r="A6" s="6" t="str">
        <v>正常：肉の金額</v>
      </c>
      <c r="B6" s="6" t="str">
        <v>{}</v>
      </c>
      <c r="C6" s="6" t="str">
        <v>15600</v>
      </c>
      <c r="D6" s="6" t="str">
        <v>15600</v>
      </c>
      <c r="E6" s="6" t="str">
        <v>請求数量確定</v>
      </c>
      <c r="F6" s="22" t="str">
        <v>PASS</v>
      </c>
    </row>
    <row r="7" ht="52" customHeight="1">
      <c r="A7" s="6" t="str">
        <v>正常：定貫は出荷個数</v>
      </c>
      <c r="B7" s="6" t="str">
        <v>{}</v>
      </c>
      <c r="C7" s="6" t="str">
        <v>6</v>
      </c>
      <c r="D7" s="6" t="str">
        <v>6</v>
      </c>
      <c r="E7" s="6" t="str">
        <v>請求数量確定</v>
      </c>
      <c r="F7" s="22" t="str">
        <v>PASS</v>
      </c>
    </row>
    <row r="8" ht="52" customHeight="1">
      <c r="A8" s="6" t="str">
        <v>未計量は確定しない</v>
      </c>
      <c r="B8" s="6" t="str">
        <v>{'B39': '未計量'}</v>
      </c>
      <c r="C8" s="6" t="str">
        <v>空欄</v>
      </c>
      <c r="D8" s="6" t="str">
        <v>空欄</v>
      </c>
      <c r="E8" s="6" t="str">
        <v>保留：確定待ち</v>
      </c>
      <c r="F8" s="22" t="str">
        <v>PASS</v>
      </c>
    </row>
    <row r="9" ht="52" customHeight="1">
      <c r="A9" s="6" t="str">
        <v>未確認の風袋を0扱いしない</v>
      </c>
      <c r="B9" s="6" t="str">
        <v>{'B23': None}</v>
      </c>
      <c r="C9" s="6" t="str">
        <v>空欄</v>
      </c>
      <c r="D9" s="6" t="str">
        <v>空欄</v>
      </c>
      <c r="E9" s="6" t="str">
        <v>保留：入力確認</v>
      </c>
      <c r="F9" s="22" t="str">
        <v>PASS</v>
      </c>
    </row>
    <row r="10" ht="52" customHeight="1">
      <c r="A10" s="6" t="str">
        <v>風袋が総重量超過</v>
      </c>
      <c r="B10" s="6" t="str">
        <v>{'B23': 10.3}</v>
      </c>
      <c r="C10" s="6" t="str">
        <v>空欄</v>
      </c>
      <c r="D10" s="6" t="str">
        <v>空欄</v>
      </c>
      <c r="E10" s="6" t="str">
        <v>保留：入力確認</v>
      </c>
      <c r="F10" s="22" t="str">
        <v>PASS</v>
      </c>
    </row>
    <row r="11" ht="52" customHeight="1">
      <c r="A11" s="6" t="str">
        <v>不定貫×円/個を保留</v>
      </c>
      <c r="B11" s="6" t="str">
        <v>{'B16': '円/個'}</v>
      </c>
      <c r="C11" s="6" t="str">
        <v>空欄</v>
      </c>
      <c r="D11" s="6" t="str">
        <v>空欄</v>
      </c>
      <c r="E11" s="6" t="str">
        <v>保留：単位確認</v>
      </c>
      <c r="F11" s="22" t="str">
        <v>PASS</v>
      </c>
    </row>
    <row r="12" ht="52" customHeight="1">
      <c r="A12" s="6" t="str">
        <v>定貫×円/kgを保留</v>
      </c>
      <c r="B12" s="6" t="str">
        <v>{'D16': '円/kg'}</v>
      </c>
      <c r="C12" s="6" t="str">
        <v>空欄</v>
      </c>
      <c r="D12" s="6" t="str">
        <v>空欄</v>
      </c>
      <c r="E12" s="6" t="str">
        <v>保留：単位確認</v>
      </c>
      <c r="F12" s="22" t="str">
        <v>PASS</v>
      </c>
    </row>
    <row r="13" ht="52" customHeight="1">
      <c r="A13" s="6" t="str">
        <v>期限不足を保留</v>
      </c>
      <c r="B13" s="6" t="str">
        <v>{'B30': 46283.0}</v>
      </c>
      <c r="C13" s="6" t="str">
        <v>空欄</v>
      </c>
      <c r="D13" s="6" t="str">
        <v>空欄</v>
      </c>
      <c r="E13" s="6" t="str">
        <v>保留：期限</v>
      </c>
      <c r="F13" s="22" t="str">
        <v>PASS</v>
      </c>
    </row>
    <row r="14" ht="52" customHeight="1">
      <c r="A14" s="6" t="str">
        <v>確定者なしを保留</v>
      </c>
      <c r="B14" s="6" t="str">
        <v>{'B40': None}</v>
      </c>
      <c r="C14" s="6" t="str">
        <v>空欄</v>
      </c>
      <c r="D14" s="6" t="str">
        <v>空欄</v>
      </c>
      <c r="E14" s="6" t="str">
        <v>保留：確定待ち</v>
      </c>
      <c r="F14" s="22" t="str">
        <v>PASS</v>
      </c>
    </row>
    <row r="15" ht="52" customHeight="1">
      <c r="A15" s="6" t="str">
        <v>全欠品・出荷ゼロを保留</v>
      </c>
      <c r="B15" s="6" t="str">
        <v>{'B34': '全欠品', 'B21': 0}</v>
      </c>
      <c r="C15" s="6" t="str">
        <v>空欄</v>
      </c>
      <c r="D15" s="6" t="str">
        <v>空欄</v>
      </c>
      <c r="E15" s="6" t="str">
        <v>保留：入力確認</v>
      </c>
      <c r="F15" s="22" t="str">
        <v>PASS</v>
      </c>
    </row>
    <row r="16" ht="52" customHeight="1">
      <c r="A16" s="6" t="str">
        <v>定貫4個を通常扱いしない</v>
      </c>
      <c r="B16" s="6" t="str">
        <v>{'D21': 4}</v>
      </c>
      <c r="C16" s="6" t="str">
        <v>空欄</v>
      </c>
      <c r="D16" s="6" t="str">
        <v>空欄</v>
      </c>
      <c r="E16" s="6" t="str">
        <v>保留：顧客条件</v>
      </c>
      <c r="F16" s="22" t="str">
        <v>PASS</v>
      </c>
    </row>
    <row r="17" ht="52" customHeight="1">
      <c r="A17" s="6" t="str">
        <v>部分欠品の確認後は実出荷4個</v>
      </c>
      <c r="B17" s="6" t="str">
        <v>{'D21': 4, 'D34': '部分欠品', 'D37': '残2個は後送、顧客了承あり'}</v>
      </c>
      <c r="C17" s="6" t="str">
        <v>4</v>
      </c>
      <c r="D17" s="6" t="str">
        <v>4</v>
      </c>
      <c r="E17" s="6" t="str">
        <v>請求数量確定</v>
      </c>
      <c r="F17" s="22" t="str">
        <v>PASS</v>
      </c>
    </row>
    <row r="18" ht="52" customHeight="1">
      <c r="A18" s="6" t="str">
        <v>確認済みゼロ風袋</v>
      </c>
      <c r="B18" s="6" t="str">
        <v>{'B23': 0}</v>
      </c>
      <c r="C18" s="6" t="str">
        <v>10.2</v>
      </c>
      <c r="D18" s="6" t="str">
        <v>10.2</v>
      </c>
      <c r="E18" s="6" t="str">
        <v>請求数量確定</v>
      </c>
      <c r="F18" s="22" t="str">
        <v>PASS</v>
      </c>
    </row>
    <row r="19" ht="52" customHeight="1">
      <c r="A19" s="6" t="str">
        <v>重量丸め後に明細を四捨五入</v>
      </c>
      <c r="B19" s="6" t="str">
        <v>{'B22': 10.2354, 'B23': 0.6, 'B17': 1201}</v>
      </c>
      <c r="C19" s="6" t="str">
        <v>11572</v>
      </c>
      <c r="D19" s="6" t="str">
        <v>11572</v>
      </c>
      <c r="E19" s="6" t="str">
        <v>請求数量確定</v>
      </c>
      <c r="F19" s="22" t="str">
        <v>PASS</v>
      </c>
    </row>
    <row r="20" ht="52" customHeight="1">
      <c r="A20" s="6" t="str">
        <v>保留明細がある時は合計空欄</v>
      </c>
      <c r="B20" s="6" t="str">
        <v>{'B39': '保留'}</v>
      </c>
      <c r="C20" s="6" t="str">
        <v>空欄</v>
      </c>
      <c r="D20" s="6" t="str">
        <v>空欄</v>
      </c>
      <c r="E20" s="6" t="str">
        <v>保留明細あり</v>
      </c>
      <c r="F20" s="22" t="str">
        <v>PASS</v>
      </c>
    </row>
    <row r="21" ht="52" customHeight="1">
      <c r="A21" s="6" t="str">
        <v>再計量差額</v>
      </c>
      <c r="B21" s="6" t="str">
        <v>B32</v>
      </c>
      <c r="C21" s="6" t="str">
        <v>-120</v>
      </c>
      <c r="D21" s="6" t="str">
        <v>-120</v>
      </c>
      <c r="E21" s="6" t="str">
        <v>訂正例</v>
      </c>
      <c r="F21" s="22" t="str">
        <v>PASS</v>
      </c>
    </row>
    <row r="22" ht="52" customHeight="1">
      <c r="A22" s="6" t="str">
        <v>返品差額</v>
      </c>
      <c r="B22" s="6" t="str">
        <v>C32</v>
      </c>
      <c r="C22" s="6" t="str">
        <v>-1440</v>
      </c>
      <c r="D22" s="6" t="str">
        <v>-1440</v>
      </c>
      <c r="E22" s="6" t="str">
        <v>訂正例</v>
      </c>
      <c r="F22" s="22" t="str">
        <v>PASS</v>
      </c>
    </row>
    <row r="23" ht="52" customHeight="1">
      <c r="A23" s="6" t="str">
        <v>返品後差引数量</v>
      </c>
      <c r="B23" s="6" t="str">
        <v>C22</v>
      </c>
      <c r="C23" s="6" t="str">
        <v>8.3</v>
      </c>
      <c r="D23" s="6" t="str">
        <v>8.3</v>
      </c>
      <c r="E23" s="6" t="str">
        <v>訂正例</v>
      </c>
      <c r="F23" s="22" t="str">
        <v>PASS</v>
      </c>
    </row>
    <row r="24" ht="52" customHeight="1">
      <c r="A24" s="6" t="str">
        <v>返品超過は差額未確定</v>
      </c>
      <c r="B24" s="6" t="str">
        <v>返品10kg &gt; 直前9.5kg</v>
      </c>
      <c r="C24" s="6" t="str">
        <v>空欄</v>
      </c>
      <c r="D24" s="6" t="str">
        <v>空欄</v>
      </c>
      <c r="E24" s="6" t="str">
        <v>保留：入力確認</v>
      </c>
      <c r="F24" s="22" t="str">
        <v>PASS</v>
      </c>
    </row>
    <row r="25" ht="23" customHeight="1">
      <c r="A25" s="6"/>
      <c r="B25" s="6"/>
      <c r="C25" s="6"/>
      <c r="D25" s="6"/>
      <c r="E25" s="6"/>
      <c r="F25" s="6"/>
    </row>
    <row r="26" ht="42" customHeight="1">
      <c r="A26" s="6" t="str">
        <v>確認範囲の限界</v>
      </c>
      <c r="B26" s="6" t="str">
        <v>数式の検算です。顧客環境、Excel/Sheets全バージョン、秤接続、同時編集、請求取込の実運用試験ではありません。</v>
      </c>
      <c r="C26" s="6"/>
      <c r="D26" s="6"/>
      <c r="E26" s="6"/>
      <c r="F26" s="6"/>
    </row>
    <row r="27" ht="23" customHeight="1">
      <c r="A27" s="6"/>
      <c r="B27" s="6"/>
      <c r="C27" s="6"/>
      <c r="D27" s="6"/>
      <c r="E27" s="6"/>
      <c r="F27" s="6"/>
    </row>
  </sheetData>
  <mergeCells>
    <mergeCell ref="A1:F1"/>
    <mergeCell ref="A2:F2"/>
    <mergeCell ref="B26:F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>
  <sheetViews>
    <sheetView showGridLines="0" workbookViewId="0">
      <pane ySplit="4" topLeftCell="A5" activePane="bottomLeft" state="frozen"/>
    </sheetView>
  </sheetViews>
  <sheetFormatPr defaultRowHeight="15"/>
  <cols>
    <col min="1" max="1" width="36" hidden="0" customWidth="1"/>
    <col min="2" max="2" width="31" hidden="0" customWidth="1"/>
    <col min="3" max="3" width="31" hidden="0" customWidth="1"/>
    <col min="4" max="4" width="31" hidden="0" customWidth="1"/>
  </cols>
  <sheetData>
    <row r="1" ht="38" customHeight="1">
      <c r="A1" s="121" t="str">
        <v>水揚げ記入例｜実測重量と出荷先を照合</v>
      </c>
      <c r="B1" s="121"/>
      <c r="C1" s="121"/>
      <c r="D1" s="121"/>
    </row>
    <row r="2" ht="38" customHeight="1">
      <c r="A2" s="119" t="str">
        <v>箱数から重量を固定換算しません。未入力は空欄、量がゼロと確認できた場合だけ0を入力。</v>
      </c>
      <c r="B2" s="119"/>
      <c r="C2" s="119"/>
      <c r="D2" s="119"/>
    </row>
    <row r="3" ht="38" customHeight="1">
      <c r="A3" s="119" t="str">
        <v>説明用の架空例。公的番号は制度対象を確認した場合のみ別欄へ記録。公式の記録制度は置き換えません。</v>
      </c>
      <c r="B3" s="119"/>
      <c r="C3" s="119"/>
      <c r="D3" s="119"/>
    </row>
    <row r="4" ht="38" customHeight="1">
      <c r="A4" s="119" t="str">
        <v>青字は入力欄、緑の欄は計算結果。「数量照合済」は出荷や食品の安全性の許可ではありません。</v>
      </c>
      <c r="B4" s="119"/>
      <c r="C4" s="119"/>
      <c r="D4" s="119"/>
    </row>
    <row r="5" ht="28" customHeight="1">
      <c r="A5" s="119"/>
      <c r="B5" s="119"/>
      <c r="C5" s="119"/>
      <c r="D5" s="119"/>
    </row>
    <row r="6" ht="28" customHeight="1">
      <c r="A6" s="119" t="str">
        <v>水揚げID</v>
      </c>
      <c r="B6" s="124" t="str">
        <v>LA-001</v>
      </c>
      <c r="C6" s="119"/>
      <c r="D6" s="119"/>
    </row>
    <row r="7" ht="28" customHeight="1">
      <c r="A7" s="119" t="str">
        <v>社内ロットID</v>
      </c>
      <c r="B7" s="124" t="str">
        <v>LT-SEA-001</v>
      </c>
      <c r="C7" s="119"/>
      <c r="D7" s="119"/>
    </row>
    <row r="8" ht="28" customHeight="1">
      <c r="A8" s="119" t="str">
        <v>魚種</v>
      </c>
      <c r="B8" s="124" t="str">
        <v>魚種A（架空）</v>
      </c>
      <c r="C8" s="119"/>
      <c r="D8" s="119"/>
    </row>
    <row r="9" ht="28" customHeight="1">
      <c r="A9" s="119" t="str">
        <v>水揚げ日時</v>
      </c>
      <c r="B9" s="124" t="str">
        <v>2026-09-15 06:00</v>
      </c>
      <c r="C9" s="119"/>
      <c r="D9" s="119"/>
    </row>
    <row r="10" ht="28" customHeight="1">
      <c r="A10" s="119" t="str">
        <v>箱数（箱）</v>
      </c>
      <c r="B10" s="124" t="n">
        <v>10</v>
      </c>
      <c r="C10" s="119"/>
      <c r="D10" s="119"/>
    </row>
    <row r="11" ht="28" customHeight="1">
      <c r="A11" s="119" t="str">
        <v>全体の計量日時</v>
      </c>
      <c r="B11" s="124" t="str">
        <v>2026-09-15 06:20</v>
      </c>
      <c r="C11" s="119"/>
      <c r="D11" s="119"/>
    </row>
    <row r="12" ht="28" customHeight="1">
      <c r="A12" s="119" t="str">
        <v>実測状態</v>
      </c>
      <c r="B12" s="124" t="str">
        <v>計量済</v>
      </c>
      <c r="C12" s="119"/>
      <c r="D12" s="119"/>
    </row>
    <row r="13" ht="28" customHeight="1">
      <c r="A13" s="119" t="str">
        <v>全体の実測正味重量（kg）</v>
      </c>
      <c r="B13" s="127" t="n">
        <v>100</v>
      </c>
      <c r="C13" s="119"/>
      <c r="D13" s="119"/>
    </row>
    <row r="14" ht="28" customHeight="1">
      <c r="A14" s="119" t="str">
        <v>全体の計量票ID</v>
      </c>
      <c r="B14" s="124" t="str">
        <v>WT-100</v>
      </c>
      <c r="C14" s="119"/>
      <c r="D14" s="119"/>
    </row>
    <row r="15" ht="28" customHeight="1">
      <c r="A15" s="119" t="str">
        <v>取込値の種類</v>
      </c>
      <c r="B15" s="124" t="str">
        <v>正味重量</v>
      </c>
      <c r="C15" s="119"/>
      <c r="D15" s="119"/>
    </row>
    <row r="16" ht="28" customHeight="1">
      <c r="A16" s="119" t="str">
        <v>重量単位</v>
      </c>
      <c r="B16" s="124" t="str">
        <v>kg</v>
      </c>
      <c r="C16" s="119"/>
      <c r="D16" s="119"/>
    </row>
    <row r="17" ht="28" customHeight="1">
      <c r="A17" s="119" t="str">
        <v>制度対象の確認</v>
      </c>
      <c r="B17" s="124" t="str">
        <v>未判定</v>
      </c>
      <c r="C17" s="119"/>
      <c r="D17" s="119"/>
    </row>
    <row r="18" ht="28" customHeight="1">
      <c r="A18" s="119" t="str">
        <v>公的な漁獲番号</v>
      </c>
      <c r="B18" s="124"/>
      <c r="C18" s="119"/>
      <c r="D18" s="119"/>
    </row>
    <row r="19" ht="28" customHeight="1">
      <c r="A19" s="119" t="str">
        <v>公的な荷口番号</v>
      </c>
      <c r="B19" s="124"/>
      <c r="C19" s="119"/>
      <c r="D19" s="119"/>
    </row>
    <row r="20" ht="28" customHeight="1">
      <c r="A20" s="119"/>
      <c r="B20" s="119"/>
      <c r="C20" s="119"/>
      <c r="D20" s="119"/>
    </row>
    <row r="21" ht="28" customHeight="1">
      <c r="A21" s="119"/>
      <c r="B21" s="119"/>
      <c r="C21" s="119"/>
      <c r="D21" s="119"/>
    </row>
    <row r="22" ht="28" customHeight="1">
      <c r="A22" s="123" t="str">
        <v>項目</v>
      </c>
      <c r="B22" s="123" t="str">
        <v>出荷1</v>
      </c>
      <c r="C22" s="123" t="str">
        <v>出荷2</v>
      </c>
      <c r="D22" s="123" t="str">
        <v>保留・用途変更</v>
      </c>
    </row>
    <row r="23" ht="28" customHeight="1">
      <c r="A23" s="119" t="str">
        <v>水揚げID</v>
      </c>
      <c r="B23" s="124" t="str">
        <v>LA-001</v>
      </c>
      <c r="C23" s="124" t="str">
        <v>LA-001</v>
      </c>
      <c r="D23" s="124" t="str">
        <v>LA-001</v>
      </c>
    </row>
    <row r="24" ht="28" customHeight="1">
      <c r="A24" s="119" t="str">
        <v>社内ロットID</v>
      </c>
      <c r="B24" s="124" t="str">
        <v>LT-SEA-001</v>
      </c>
      <c r="C24" s="124" t="str">
        <v>LT-SEA-001</v>
      </c>
      <c r="D24" s="124" t="str">
        <v>LT-SEA-001</v>
      </c>
    </row>
    <row r="25" ht="28" customHeight="1">
      <c r="A25" s="119" t="str">
        <v>出荷ID</v>
      </c>
      <c r="B25" s="124" t="str">
        <v>SH-SEA-01</v>
      </c>
      <c r="C25" s="124" t="str">
        <v>SH-SEA-02</v>
      </c>
      <c r="D25" s="124" t="str">
        <v>未出荷</v>
      </c>
    </row>
    <row r="26" ht="28" customHeight="1">
      <c r="A26" s="119" t="str">
        <v>行先・保管先</v>
      </c>
      <c r="B26" s="124" t="str">
        <v>A社</v>
      </c>
      <c r="C26" s="124" t="str">
        <v>B社</v>
      </c>
      <c r="D26" s="124" t="str">
        <v>保留庫A</v>
      </c>
    </row>
    <row r="27" ht="28" customHeight="1">
      <c r="A27" s="119" t="str">
        <v>魚種</v>
      </c>
      <c r="B27" s="124" t="str">
        <v>魚種A（架空）</v>
      </c>
      <c r="C27" s="124" t="str">
        <v>魚種A（架空）</v>
      </c>
      <c r="D27" s="124" t="str">
        <v>魚種A（架空）</v>
      </c>
    </row>
    <row r="28" ht="28" customHeight="1">
      <c r="A28" s="119" t="str">
        <v>等級・選別状態</v>
      </c>
      <c r="B28" s="124" t="str">
        <v>大</v>
      </c>
      <c r="C28" s="124" t="str">
        <v>中</v>
      </c>
      <c r="D28" s="124" t="str">
        <v>選別保留</v>
      </c>
    </row>
    <row r="29" ht="28" customHeight="1">
      <c r="A29" s="119" t="str">
        <v>計量日時</v>
      </c>
      <c r="B29" s="124" t="str">
        <v>2026-09-15 08:10</v>
      </c>
      <c r="C29" s="124" t="str">
        <v>2026-09-15 09:20</v>
      </c>
      <c r="D29" s="124" t="str">
        <v>2026-09-15 09:30</v>
      </c>
    </row>
    <row r="30" ht="28" customHeight="1">
      <c r="A30" s="119" t="str">
        <v>実測状態</v>
      </c>
      <c r="B30" s="124" t="str">
        <v>計量済</v>
      </c>
      <c r="C30" s="124" t="str">
        <v>計量済</v>
      </c>
      <c r="D30" s="124" t="str">
        <v>計量済</v>
      </c>
    </row>
    <row r="31" ht="28" customHeight="1">
      <c r="A31" s="119" t="str">
        <v>実測正味重量（kg）</v>
      </c>
      <c r="B31" s="127" t="n">
        <v>60</v>
      </c>
      <c r="C31" s="127" t="n">
        <v>35</v>
      </c>
      <c r="D31" s="127" t="n">
        <v>5</v>
      </c>
    </row>
    <row r="32" ht="28" customHeight="1">
      <c r="A32" s="119" t="str">
        <v>重量単位</v>
      </c>
      <c r="B32" s="127" t="str">
        <v>kg</v>
      </c>
      <c r="C32" s="127" t="str">
        <v>kg</v>
      </c>
      <c r="D32" s="127" t="str">
        <v>kg</v>
      </c>
    </row>
    <row r="33" ht="28" customHeight="1">
      <c r="A33" s="119" t="str">
        <v>計量票ID</v>
      </c>
      <c r="B33" s="127" t="str">
        <v>WT-SEA-01</v>
      </c>
      <c r="C33" s="127" t="str">
        <v>WT-SEA-02</v>
      </c>
      <c r="D33" s="127" t="str">
        <v>WT-SEA-03</v>
      </c>
    </row>
    <row r="34" ht="28" customHeight="1">
      <c r="A34" s="119" t="str">
        <v>出荷量（kg・計算）</v>
      </c>
      <c r="B34" s="128">
        <f>IF(AND(B30="計量済",ISNUMBER(B31),B31&gt;0,B32="kg",COUNT(B35:B36)=2,MIN(B35:B36)&gt;=0),B31-B35-B36,"")</f>
        <v>60</v>
      </c>
      <c r="C34" s="128">
        <f>IF(AND(C30="計量済",ISNUMBER(C31),C31&gt;0,C32="kg",COUNT(C35:C36)=2,MIN(C35:C36)&gt;=0),C31-C35-C36,"")</f>
        <v>35</v>
      </c>
      <c r="D34" s="128">
        <f>IF(AND(D30="計量済",ISNUMBER(D31),D31&gt;=0,D32="kg",COUNT(D35:D36)=2,MIN(D35:D36)&gt;=0),D31-D35-D36,"")</f>
        <v>0</v>
      </c>
    </row>
    <row r="35" ht="28" customHeight="1">
      <c r="A35" s="119" t="str">
        <v>保留量（kg）</v>
      </c>
      <c r="B35" s="127" t="n">
        <v>0</v>
      </c>
      <c r="C35" s="127" t="n">
        <v>0</v>
      </c>
      <c r="D35" s="127" t="n">
        <v>5</v>
      </c>
    </row>
    <row r="36" ht="28" customHeight="1">
      <c r="A36" s="119" t="str">
        <v>用途変更量（kg）</v>
      </c>
      <c r="B36" s="127" t="n">
        <v>0</v>
      </c>
      <c r="C36" s="127" t="n">
        <v>0</v>
      </c>
      <c r="D36" s="127" t="n">
        <v>0</v>
      </c>
    </row>
    <row r="37" ht="28" customHeight="1">
      <c r="A37" s="119" t="str">
        <v>用途変更の理由</v>
      </c>
      <c r="B37" s="124" t="str">
        <v>用途変更なし</v>
      </c>
      <c r="C37" s="124" t="str">
        <v>用途変更なし</v>
      </c>
      <c r="D37" s="124" t="str">
        <v>用途変更なし</v>
      </c>
    </row>
    <row r="38" ht="28" customHeight="1">
      <c r="A38" s="119" t="str">
        <v>出荷・在庫の状態</v>
      </c>
      <c r="B38" s="124" t="str">
        <v>確定</v>
      </c>
      <c r="C38" s="124" t="str">
        <v>確定</v>
      </c>
      <c r="D38" s="124" t="str">
        <v>保留</v>
      </c>
    </row>
    <row r="39" ht="28" customHeight="1">
      <c r="A39" s="119" t="str">
        <v>確認者</v>
      </c>
      <c r="B39" s="124" t="str">
        <v>出荷担当A</v>
      </c>
      <c r="C39" s="124" t="str">
        <v>出荷担当B</v>
      </c>
      <c r="D39" s="124" t="str">
        <v>在庫担当</v>
      </c>
    </row>
    <row r="40" ht="28" customHeight="1">
      <c r="A40" s="119" t="str">
        <v>確認日時</v>
      </c>
      <c r="B40" s="124" t="str">
        <v>2026-09-15 08:15</v>
      </c>
      <c r="C40" s="124" t="str">
        <v>2026-09-15 09:25</v>
      </c>
      <c r="D40" s="124" t="str">
        <v>2026-09-15 09:30</v>
      </c>
    </row>
    <row r="41" ht="28" customHeight="1">
      <c r="A41" s="119" t="str">
        <v>請求へ渡す出荷量（kg）</v>
      </c>
      <c r="B41" s="129">
        <f>IF(AND($B$47="数量照合済",B38="確定",B39&lt;&gt;"",B40&lt;&gt;"",B40&gt;=B29,ISNUMBER(B34),B34&gt;0),ROUND(B34,3),"")</f>
        <v>60</v>
      </c>
      <c r="C41" s="129">
        <f>IF(AND($B$47="数量照合済",C38="確定",C39&lt;&gt;"",C40&lt;&gt;"",C40&gt;=C29,ISNUMBER(C34),C34&gt;0),ROUND(C34,3),"")</f>
        <v>35</v>
      </c>
      <c r="D41" s="129"/>
    </row>
    <row r="42" ht="28" customHeight="1">
      <c r="A42" s="119"/>
      <c r="B42" s="130"/>
      <c r="C42" s="130"/>
      <c r="D42" s="130"/>
    </row>
    <row r="43" ht="28" customHeight="1">
      <c r="A43" s="119" t="str">
        <v>出荷量合計（kg）</v>
      </c>
      <c r="B43" s="129">
        <f>IF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SUM(B34:D34),"")</f>
        <v>95</v>
      </c>
      <c r="C43" s="130"/>
      <c r="D43" s="130"/>
    </row>
    <row r="44" ht="28" customHeight="1">
      <c r="A44" s="119" t="str">
        <v>保留量合計（kg）</v>
      </c>
      <c r="B44" s="129">
        <f>IF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SUM(B35:D35),"")</f>
        <v>5</v>
      </c>
      <c r="C44" s="130"/>
      <c r="D44" s="130"/>
    </row>
    <row r="45" ht="28" customHeight="1">
      <c r="A45" s="119" t="str">
        <v>用途変更量合計（kg）</v>
      </c>
      <c r="B45" s="129">
        <f>IF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SUM(B36:D36),"")</f>
        <v>0</v>
      </c>
      <c r="C45" s="130"/>
      <c r="D45" s="130"/>
    </row>
    <row r="46" ht="28" customHeight="1">
      <c r="A46" s="119" t="str">
        <v>数量差（kg）</v>
      </c>
      <c r="B46" s="129">
        <f>IF(COUNT(B43:B45)=3,ROUND(B13-SUM(B43:B45),3),"")</f>
        <v>0</v>
      </c>
      <c r="C46" s="130"/>
      <c r="D46" s="130"/>
    </row>
    <row r="47" ht="28" customHeight="1">
      <c r="A47" s="119" t="str">
        <v>全体の数量照合</v>
      </c>
      <c r="B47" s="126" t="str">
        <f>IF(NOT(AND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AND(B6&lt;&gt;"",B7&lt;&gt;"",B8&lt;&gt;"",B11&lt;&gt;"",B14&lt;&gt;"",COUNTIF(B23:D23,B6)=3,COUNTIF(B24:D24,B7)=3,COUNTIF(B27:D27,B8)=3,COUNTIF(B32:D32,"kg")=3,COUNTA(B26:D29)=12,COUNTA(B33:D33)=3,B25&lt;&gt;"",C25&lt;&gt;"",B25&lt;&gt;C25))),"保留：未計量・入力確認",IF(B46&lt;&gt;0,"保留：数量差","数量照合済"))</f>
        <v>数量照合済</v>
      </c>
      <c r="C47" s="119"/>
      <c r="D47" s="119"/>
    </row>
    <row r="48" ht="28" customHeight="1">
      <c r="A48" s="119"/>
      <c r="B48" s="119"/>
      <c r="C48" s="119"/>
      <c r="D48" s="119"/>
    </row>
    <row r="49" ht="28" customHeight="1">
      <c r="A49" s="119" t="str">
        <v>訂正ID</v>
      </c>
      <c r="B49" s="124" t="str">
        <v>C-SEA-001</v>
      </c>
      <c r="C49" s="119"/>
      <c r="D49" s="119"/>
    </row>
    <row r="50" ht="28" customHeight="1">
      <c r="A50" s="119" t="str">
        <v>訂正元の出荷ID</v>
      </c>
      <c r="B50" s="124" t="str">
        <v>SH-SEA-01</v>
      </c>
      <c r="C50" s="119"/>
      <c r="D50" s="119"/>
    </row>
    <row r="51" ht="28" customHeight="1">
      <c r="A51" s="119" t="str">
        <v>旧値（kg）</v>
      </c>
      <c r="B51" s="124" t="n">
        <v>60</v>
      </c>
      <c r="C51" s="119"/>
      <c r="D51" s="119"/>
    </row>
    <row r="52" ht="28" customHeight="1">
      <c r="A52" s="119" t="str">
        <v>新値（kg）</v>
      </c>
      <c r="B52" s="124" t="n">
        <v>59.5</v>
      </c>
      <c r="C52" s="119"/>
      <c r="D52" s="119"/>
    </row>
    <row r="53" ht="28" customHeight="1">
      <c r="A53" s="119" t="str">
        <v>訂正理由</v>
      </c>
      <c r="B53" s="124" t="str">
        <v>秤の再確認</v>
      </c>
      <c r="C53" s="119"/>
      <c r="D53" s="119"/>
    </row>
    <row r="54" ht="28" customHeight="1">
      <c r="A54" s="119" t="str">
        <v>訂正元の計量票ID</v>
      </c>
      <c r="B54" s="124" t="str">
        <v>WT-SEA-01</v>
      </c>
      <c r="C54" s="119"/>
      <c r="D54" s="119"/>
    </row>
    <row r="55" ht="28" customHeight="1">
      <c r="A55" s="119" t="str">
        <v>新しい計量票ID</v>
      </c>
      <c r="B55" s="124" t="str">
        <v>WT-SEA-01-R</v>
      </c>
      <c r="C55" s="119"/>
      <c r="D55" s="119"/>
    </row>
    <row r="56" ht="28" customHeight="1">
      <c r="A56" s="119" t="str">
        <v>訂正記録日時</v>
      </c>
      <c r="B56" s="124" t="str">
        <v>2026-09-15 10:00</v>
      </c>
      <c r="C56" s="119"/>
      <c r="D56" s="119"/>
    </row>
    <row r="57" ht="28" customHeight="1">
      <c r="A57" s="119" t="str">
        <v>確認者</v>
      </c>
      <c r="B57" s="124" t="str">
        <v>確認担当</v>
      </c>
      <c r="C57" s="119"/>
      <c r="D57" s="119"/>
    </row>
    <row r="58" ht="28" customHeight="1">
      <c r="A58" s="119" t="str">
        <v>反映状態</v>
      </c>
      <c r="B58" s="124" t="str">
        <v>訂正例・未反映（残量も再計量してから照合）</v>
      </c>
      <c r="C58" s="119"/>
      <c r="D58" s="119"/>
    </row>
  </sheetData>
  <mergeCells>
    <mergeCell ref="A1:D1"/>
    <mergeCell ref="A2:D2"/>
    <mergeCell ref="A3:D3"/>
    <mergeCell ref="A4:D4"/>
  </mergeCells>
  <dataValidations count="3">
    <dataValidation type="list" sqref="B12">
      <formula1>"未計量,計量済"</formula1>
    </dataValidation>
    <dataValidation type="list" sqref="B30:D30">
      <formula1>"未計量,計量済"</formula1>
    </dataValidation>
    <dataValidation type="list" sqref="B17">
      <formula1>"未判定,制度対象確認済,対象外確認済"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>
  <sheetViews>
    <sheetView showGridLines="0" workbookViewId="0">
      <pane ySplit="4" topLeftCell="A5" activePane="bottomLeft" state="frozen"/>
    </sheetView>
  </sheetViews>
  <sheetFormatPr defaultRowHeight="15"/>
  <cols>
    <col min="1" max="1" width="36" hidden="0" customWidth="1"/>
    <col min="2" max="2" width="31" hidden="0" customWidth="1"/>
    <col min="3" max="3" width="31" hidden="0" customWidth="1"/>
    <col min="4" max="4" width="31" hidden="0" customWidth="1"/>
  </cols>
  <sheetData>
    <row r="1" ht="38" customHeight="1">
      <c r="A1" s="121" t="str">
        <v>水揚げ空欄｜実測重量と出荷先を照合</v>
      </c>
      <c r="B1" s="121"/>
      <c r="C1" s="121"/>
      <c r="D1" s="121"/>
    </row>
    <row r="2" ht="38" customHeight="1">
      <c r="A2" s="119" t="str">
        <v>箱数から重量を固定換算しません。未入力は空欄、量がゼロと確認できた場合だけ0を入力。</v>
      </c>
      <c r="B2" s="119"/>
      <c r="C2" s="119"/>
      <c r="D2" s="119"/>
    </row>
    <row r="3" ht="38" customHeight="1">
      <c r="A3" s="119" t="str">
        <v>説明用の架空例。公的番号は制度対象を確認した場合のみ別欄へ記録。公式の記録制度は置き換えません。</v>
      </c>
      <c r="B3" s="119"/>
      <c r="C3" s="119"/>
      <c r="D3" s="119"/>
    </row>
    <row r="4" ht="38" customHeight="1">
      <c r="A4" s="119" t="str">
        <v>青字は入力欄、緑の欄は計算結果。「数量照合済」は出荷や食品の安全性の許可ではありません。</v>
      </c>
      <c r="B4" s="119"/>
      <c r="C4" s="119"/>
      <c r="D4" s="119"/>
    </row>
    <row r="5" ht="28" customHeight="1">
      <c r="A5" s="119"/>
      <c r="B5" s="119"/>
      <c r="C5" s="119"/>
      <c r="D5" s="119"/>
    </row>
    <row r="6" ht="28" customHeight="1">
      <c r="A6" s="119" t="str">
        <v>水揚げID</v>
      </c>
      <c r="B6" s="124"/>
      <c r="C6" s="119"/>
      <c r="D6" s="119"/>
    </row>
    <row r="7" ht="28" customHeight="1">
      <c r="A7" s="119" t="str">
        <v>社内ロットID</v>
      </c>
      <c r="B7" s="124"/>
      <c r="C7" s="119"/>
      <c r="D7" s="119"/>
    </row>
    <row r="8" ht="28" customHeight="1">
      <c r="A8" s="119" t="str">
        <v>魚種</v>
      </c>
      <c r="B8" s="124"/>
      <c r="C8" s="119"/>
      <c r="D8" s="119"/>
    </row>
    <row r="9" ht="28" customHeight="1">
      <c r="A9" s="119" t="str">
        <v>水揚げ日時</v>
      </c>
      <c r="B9" s="124"/>
      <c r="C9" s="119"/>
      <c r="D9" s="119"/>
    </row>
    <row r="10" ht="28" customHeight="1">
      <c r="A10" s="119" t="str">
        <v>箱数（箱）</v>
      </c>
      <c r="B10" s="124"/>
      <c r="C10" s="119"/>
      <c r="D10" s="119"/>
    </row>
    <row r="11" ht="28" customHeight="1">
      <c r="A11" s="119" t="str">
        <v>全体の計量日時</v>
      </c>
      <c r="B11" s="124"/>
      <c r="C11" s="119"/>
      <c r="D11" s="119"/>
    </row>
    <row r="12" ht="28" customHeight="1">
      <c r="A12" s="119" t="str">
        <v>実測状態</v>
      </c>
      <c r="B12" s="124"/>
      <c r="C12" s="119"/>
      <c r="D12" s="119"/>
    </row>
    <row r="13" ht="28" customHeight="1">
      <c r="A13" s="119" t="str">
        <v>全体の実測正味重量（kg）</v>
      </c>
      <c r="B13" s="127"/>
      <c r="C13" s="119"/>
      <c r="D13" s="119"/>
    </row>
    <row r="14" ht="28" customHeight="1">
      <c r="A14" s="119" t="str">
        <v>全体の計量票ID</v>
      </c>
      <c r="B14" s="124"/>
      <c r="C14" s="119"/>
      <c r="D14" s="119"/>
    </row>
    <row r="15" ht="28" customHeight="1">
      <c r="A15" s="119" t="str">
        <v>取込値の種類</v>
      </c>
      <c r="B15" s="124"/>
      <c r="C15" s="119"/>
      <c r="D15" s="119"/>
    </row>
    <row r="16" ht="28" customHeight="1">
      <c r="A16" s="119" t="str">
        <v>重量単位</v>
      </c>
      <c r="B16" s="124"/>
      <c r="C16" s="119"/>
      <c r="D16" s="119"/>
    </row>
    <row r="17" ht="28" customHeight="1">
      <c r="A17" s="119" t="str">
        <v>制度対象の確認</v>
      </c>
      <c r="B17" s="124"/>
      <c r="C17" s="119"/>
      <c r="D17" s="119"/>
    </row>
    <row r="18" ht="28" customHeight="1">
      <c r="A18" s="119" t="str">
        <v>公的な漁獲番号</v>
      </c>
      <c r="B18" s="124"/>
      <c r="C18" s="119"/>
      <c r="D18" s="119"/>
    </row>
    <row r="19" ht="28" customHeight="1">
      <c r="A19" s="119" t="str">
        <v>公的な荷口番号</v>
      </c>
      <c r="B19" s="124"/>
      <c r="C19" s="119"/>
      <c r="D19" s="119"/>
    </row>
    <row r="20" ht="28" customHeight="1">
      <c r="A20" s="119"/>
      <c r="B20" s="119"/>
      <c r="C20" s="119"/>
      <c r="D20" s="119"/>
    </row>
    <row r="21" ht="28" customHeight="1">
      <c r="A21" s="119"/>
      <c r="B21" s="119"/>
      <c r="C21" s="119"/>
      <c r="D21" s="119"/>
    </row>
    <row r="22" ht="28" customHeight="1">
      <c r="A22" s="123" t="str">
        <v>項目</v>
      </c>
      <c r="B22" s="123" t="str">
        <v>出荷1</v>
      </c>
      <c r="C22" s="123" t="str">
        <v>出荷2</v>
      </c>
      <c r="D22" s="123" t="str">
        <v>保留・用途変更</v>
      </c>
    </row>
    <row r="23" ht="28" customHeight="1">
      <c r="A23" s="119" t="str">
        <v>水揚げID</v>
      </c>
      <c r="B23" s="124"/>
      <c r="C23" s="124"/>
      <c r="D23" s="124"/>
    </row>
    <row r="24" ht="28" customHeight="1">
      <c r="A24" s="119" t="str">
        <v>社内ロットID</v>
      </c>
      <c r="B24" s="124"/>
      <c r="C24" s="124"/>
      <c r="D24" s="124"/>
    </row>
    <row r="25" ht="28" customHeight="1">
      <c r="A25" s="119" t="str">
        <v>出荷ID</v>
      </c>
      <c r="B25" s="124"/>
      <c r="C25" s="124"/>
      <c r="D25" s="124"/>
    </row>
    <row r="26" ht="28" customHeight="1">
      <c r="A26" s="119" t="str">
        <v>行先・保管先</v>
      </c>
      <c r="B26" s="124"/>
      <c r="C26" s="124"/>
      <c r="D26" s="124"/>
    </row>
    <row r="27" ht="28" customHeight="1">
      <c r="A27" s="119" t="str">
        <v>魚種</v>
      </c>
      <c r="B27" s="124"/>
      <c r="C27" s="124"/>
      <c r="D27" s="124"/>
    </row>
    <row r="28" ht="28" customHeight="1">
      <c r="A28" s="119" t="str">
        <v>等級・選別状態</v>
      </c>
      <c r="B28" s="124"/>
      <c r="C28" s="124"/>
      <c r="D28" s="124"/>
    </row>
    <row r="29" ht="28" customHeight="1">
      <c r="A29" s="119" t="str">
        <v>計量日時</v>
      </c>
      <c r="B29" s="124"/>
      <c r="C29" s="124"/>
      <c r="D29" s="124"/>
    </row>
    <row r="30" ht="28" customHeight="1">
      <c r="A30" s="119" t="str">
        <v>実測状態</v>
      </c>
      <c r="B30" s="124"/>
      <c r="C30" s="124"/>
      <c r="D30" s="124"/>
    </row>
    <row r="31" ht="28" customHeight="1">
      <c r="A31" s="119" t="str">
        <v>実測正味重量（kg）</v>
      </c>
      <c r="B31" s="127"/>
      <c r="C31" s="127"/>
      <c r="D31" s="127"/>
    </row>
    <row r="32" ht="28" customHeight="1">
      <c r="A32" s="119" t="str">
        <v>重量単位</v>
      </c>
      <c r="B32" s="127"/>
      <c r="C32" s="127"/>
      <c r="D32" s="127"/>
    </row>
    <row r="33" ht="28" customHeight="1">
      <c r="A33" s="119" t="str">
        <v>計量票ID</v>
      </c>
      <c r="B33" s="127"/>
      <c r="C33" s="127"/>
      <c r="D33" s="127"/>
    </row>
    <row r="34" ht="28" customHeight="1">
      <c r="A34" s="119" t="str">
        <v>出荷量（kg・計算）</v>
      </c>
      <c r="B34" s="128">
        <f>IF(AND(B30="計量済",ISNUMBER(B31),B31&gt;0,B32="kg",COUNT(B35:B36)=2,MIN(B35:B36)&gt;=0),B31-B35-B36,"")</f>
        <v/>
      </c>
      <c r="C34" s="128">
        <f>IF(AND(C30="計量済",ISNUMBER(C31),C31&gt;0,C32="kg",COUNT(C35:C36)=2,MIN(C35:C36)&gt;=0),C31-C35-C36,"")</f>
        <v/>
      </c>
      <c r="D34" s="128">
        <f>IF(AND(D30="計量済",ISNUMBER(D31),D31&gt;=0,D32="kg",COUNT(D35:D36)=2,MIN(D35:D36)&gt;=0),D31-D35-D36,"")</f>
        <v/>
      </c>
    </row>
    <row r="35" ht="28" customHeight="1">
      <c r="A35" s="119" t="str">
        <v>保留量（kg）</v>
      </c>
      <c r="B35" s="127"/>
      <c r="C35" s="127"/>
      <c r="D35" s="127"/>
    </row>
    <row r="36" ht="28" customHeight="1">
      <c r="A36" s="119" t="str">
        <v>用途変更量（kg）</v>
      </c>
      <c r="B36" s="127"/>
      <c r="C36" s="127"/>
      <c r="D36" s="127"/>
    </row>
    <row r="37" ht="28" customHeight="1">
      <c r="A37" s="119" t="str">
        <v>用途変更の理由</v>
      </c>
      <c r="B37" s="124"/>
      <c r="C37" s="124"/>
      <c r="D37" s="124"/>
    </row>
    <row r="38" ht="28" customHeight="1">
      <c r="A38" s="119" t="str">
        <v>出荷・在庫の状態</v>
      </c>
      <c r="B38" s="124"/>
      <c r="C38" s="124"/>
      <c r="D38" s="124"/>
    </row>
    <row r="39" ht="28" customHeight="1">
      <c r="A39" s="119" t="str">
        <v>確認者</v>
      </c>
      <c r="B39" s="124"/>
      <c r="C39" s="124"/>
      <c r="D39" s="124"/>
    </row>
    <row r="40" ht="28" customHeight="1">
      <c r="A40" s="119" t="str">
        <v>確認日時</v>
      </c>
      <c r="B40" s="124"/>
      <c r="C40" s="124"/>
      <c r="D40" s="124"/>
    </row>
    <row r="41" ht="28" customHeight="1">
      <c r="A41" s="119" t="str">
        <v>請求へ渡す出荷量（kg）</v>
      </c>
      <c r="B41" s="129">
        <f>IF(AND($B$47="数量照合済",B38="確定",B39&lt;&gt;"",B40&lt;&gt;"",B40&gt;=B29,ISNUMBER(B34),B34&gt;0),ROUND(B34,3),"")</f>
        <v/>
      </c>
      <c r="C41" s="129">
        <f>IF(AND($B$47="数量照合済",C38="確定",C39&lt;&gt;"",C40&lt;&gt;"",C40&gt;=C29,ISNUMBER(C34),C34&gt;0),ROUND(C34,3),"")</f>
        <v/>
      </c>
      <c r="D41" s="129"/>
    </row>
    <row r="42" ht="28" customHeight="1">
      <c r="A42" s="119"/>
      <c r="B42" s="130"/>
      <c r="C42" s="130"/>
      <c r="D42" s="130"/>
    </row>
    <row r="43" ht="28" customHeight="1">
      <c r="A43" s="119" t="str">
        <v>出荷量合計（kg）</v>
      </c>
      <c r="B43" s="129">
        <f>IF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SUM(B34:D34),"")</f>
        <v/>
      </c>
      <c r="C43" s="130"/>
      <c r="D43" s="130"/>
    </row>
    <row r="44" ht="28" customHeight="1">
      <c r="A44" s="119" t="str">
        <v>保留量合計（kg）</v>
      </c>
      <c r="B44" s="129">
        <f>IF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SUM(B35:D35),"")</f>
        <v/>
      </c>
      <c r="C44" s="130"/>
      <c r="D44" s="130"/>
    </row>
    <row r="45" ht="28" customHeight="1">
      <c r="A45" s="119" t="str">
        <v>用途変更量合計（kg）</v>
      </c>
      <c r="B45" s="129">
        <f>IF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SUM(B36:D36),"")</f>
        <v/>
      </c>
      <c r="C45" s="130"/>
      <c r="D45" s="130"/>
    </row>
    <row r="46" ht="28" customHeight="1">
      <c r="A46" s="119" t="str">
        <v>数量差（kg）</v>
      </c>
      <c r="B46" s="129">
        <f>IF(COUNT(B43:B45)=3,ROUND(B13-SUM(B43:B45),3),"")</f>
        <v/>
      </c>
      <c r="C46" s="130"/>
      <c r="D46" s="130"/>
    </row>
    <row r="47" ht="28" customHeight="1">
      <c r="A47" s="119" t="str">
        <v>全体の数量照合</v>
      </c>
      <c r="B47" s="126" t="str">
        <f>IF(NOT(AND(AND(B12="計量済",ISNUMBER(B13),B13&gt;0,B16="kg",B15="正味重量",COUNTIF(B30:D30,"計量済")=3,COUNT(B34:D36)=9,MIN(B34:D36)&gt;=0,OR(B36=0,AND(B37&lt;&gt;"",B37&lt;&gt;"用途変更なし")),OR(C36=0,AND(C37&lt;&gt;"",C37&lt;&gt;"用途変更なし")),OR(D36=0,AND(D37&lt;&gt;"",D37&lt;&gt;"用途変更なし"))),AND(B6&lt;&gt;"",B7&lt;&gt;"",B8&lt;&gt;"",B11&lt;&gt;"",B14&lt;&gt;"",COUNTIF(B23:D23,B6)=3,COUNTIF(B24:D24,B7)=3,COUNTIF(B27:D27,B8)=3,COUNTIF(B32:D32,"kg")=3,COUNTA(B26:D29)=12,COUNTA(B33:D33)=3,B25&lt;&gt;"",C25&lt;&gt;"",B25&lt;&gt;C25))),"保留：未計量・入力確認",IF(B46&lt;&gt;0,"保留：数量差","数量照合済"))</f>
        <v>保留：未計量・入力確認</v>
      </c>
      <c r="C47" s="119"/>
      <c r="D47" s="119"/>
    </row>
    <row r="48" ht="28" customHeight="1">
      <c r="A48" s="119"/>
      <c r="B48" s="119"/>
      <c r="C48" s="119"/>
      <c r="D48" s="119"/>
    </row>
    <row r="49" ht="28" customHeight="1">
      <c r="A49" s="119" t="str">
        <v>訂正ID</v>
      </c>
      <c r="B49" s="124"/>
      <c r="C49" s="119"/>
      <c r="D49" s="119"/>
    </row>
    <row r="50" ht="28" customHeight="1">
      <c r="A50" s="119" t="str">
        <v>訂正元の出荷ID</v>
      </c>
      <c r="B50" s="124"/>
      <c r="C50" s="119"/>
      <c r="D50" s="119"/>
    </row>
    <row r="51" ht="28" customHeight="1">
      <c r="A51" s="119" t="str">
        <v>旧値（kg）</v>
      </c>
      <c r="B51" s="124"/>
      <c r="C51" s="119"/>
      <c r="D51" s="119"/>
    </row>
    <row r="52" ht="28" customHeight="1">
      <c r="A52" s="119" t="str">
        <v>新値（kg）</v>
      </c>
      <c r="B52" s="124"/>
      <c r="C52" s="119"/>
      <c r="D52" s="119"/>
    </row>
    <row r="53" ht="28" customHeight="1">
      <c r="A53" s="119" t="str">
        <v>訂正理由</v>
      </c>
      <c r="B53" s="124"/>
      <c r="C53" s="119"/>
      <c r="D53" s="119"/>
    </row>
    <row r="54" ht="28" customHeight="1">
      <c r="A54" s="119" t="str">
        <v>訂正元の計量票ID</v>
      </c>
      <c r="B54" s="124"/>
      <c r="C54" s="119"/>
      <c r="D54" s="119"/>
    </row>
    <row r="55" ht="28" customHeight="1">
      <c r="A55" s="119" t="str">
        <v>新しい計量票ID</v>
      </c>
      <c r="B55" s="124"/>
      <c r="C55" s="119"/>
      <c r="D55" s="119"/>
    </row>
    <row r="56" ht="28" customHeight="1">
      <c r="A56" s="119" t="str">
        <v>訂正記録日時</v>
      </c>
      <c r="B56" s="124"/>
      <c r="C56" s="119"/>
      <c r="D56" s="119"/>
    </row>
    <row r="57" ht="28" customHeight="1">
      <c r="A57" s="119" t="str">
        <v>確認者</v>
      </c>
      <c r="B57" s="124"/>
      <c r="C57" s="119"/>
      <c r="D57" s="119"/>
    </row>
    <row r="58" ht="28" customHeight="1">
      <c r="A58" s="119" t="str">
        <v>反映状態</v>
      </c>
      <c r="B58" s="124"/>
      <c r="C58" s="119"/>
      <c r="D58" s="119"/>
    </row>
  </sheetData>
  <mergeCells>
    <mergeCell ref="A1:D1"/>
    <mergeCell ref="A2:D2"/>
    <mergeCell ref="A3:D3"/>
    <mergeCell ref="A4:D4"/>
  </mergeCells>
  <dataValidations count="3">
    <dataValidation type="list" sqref="B12">
      <formula1>"未計量,計量済"</formula1>
    </dataValidation>
    <dataValidation type="list" sqref="B30:D30">
      <formula1>"未計量,計量済"</formula1>
    </dataValidation>
    <dataValidation type="list" sqref="B17">
      <formula1>"未判定,制度対象確認済,対象外確認済"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>
  <sheetViews>
    <sheetView showGridLines="0" workbookViewId="0"/>
  </sheetViews>
  <sheetFormatPr defaultRowHeight="15"/>
  <cols>
    <col min="1" max="1" width="37" hidden="0" customWidth="1"/>
    <col min="2" max="2" width="37" hidden="0" customWidth="1"/>
    <col min="3" max="3" width="37" hidden="0" customWidth="1"/>
    <col min="4" max="4" width="37" hidden="0" customWidth="1"/>
  </cols>
  <sheetData>
    <row r="1" ht="68" customHeight="1">
      <c r="A1" s="131" t="str">
        <v>水揚げ・出荷・残量の項目説明</v>
      </c>
      <c r="B1" s="131"/>
      <c r="C1" s="131"/>
      <c r="D1" s="131"/>
    </row>
    <row r="2" ht="68" customHeight="1">
      <c r="A2" s="119"/>
      <c r="B2" s="119"/>
      <c r="C2" s="119"/>
      <c r="D2" s="119"/>
    </row>
    <row r="3" ht="68" customHeight="1">
      <c r="A3" s="131" t="str">
        <v>項目</v>
      </c>
      <c r="B3" s="131" t="str">
        <v>記録する内容</v>
      </c>
      <c r="C3" s="131" t="str">
        <v>確認すること</v>
      </c>
      <c r="D3" s="131" t="str">
        <v>空欄・ゼロの扱い</v>
      </c>
    </row>
    <row r="4" ht="68" customHeight="1">
      <c r="A4" s="119" t="str">
        <v>水揚げID・社内ロットID</v>
      </c>
      <c r="B4" s="119" t="str">
        <v>水揚げと自社で扱うまとまりの番号</v>
      </c>
      <c r="C4" s="119" t="str">
        <v>出荷・保留に同じIDを対応させる</v>
      </c>
      <c r="D4" s="119" t="str">
        <v>推測で番号を補わない</v>
      </c>
    </row>
    <row r="5" ht="68" customHeight="1">
      <c r="A5" s="119" t="str">
        <v>箱数・正味重量</v>
      </c>
      <c r="B5" s="119" t="str">
        <v>10箱と全体100kgを別欄へ</v>
      </c>
      <c r="C5" s="119" t="str">
        <v>正味重量は計量票と日時へ対応</v>
      </c>
      <c r="D5" s="119" t="str">
        <v>箱数から重量を固定換算しない</v>
      </c>
    </row>
    <row r="6" ht="68" customHeight="1">
      <c r="A6" s="119" t="str">
        <v>魚種・等級</v>
      </c>
      <c r="B6" s="119" t="str">
        <v>魚種と選別した等級</v>
      </c>
      <c r="C6" s="119" t="str">
        <v>例は魚種A。制度対象は未判定</v>
      </c>
      <c r="D6" s="119" t="str">
        <v>制度対象を魚種名だけで推測しない</v>
      </c>
    </row>
    <row r="7" ht="68" customHeight="1">
      <c r="A7" s="119" t="str">
        <v>実測状態・計量日時・計量票</v>
      </c>
      <c r="B7" s="119" t="str">
        <v>未計量／計量済と計量した時点</v>
      </c>
      <c r="C7" s="119" t="str">
        <v>正味重量を直接測る前提。総重量なら風袋を確認</v>
      </c>
      <c r="D7" s="119" t="str">
        <v>未計量は数値があっても引継ぎを止める</v>
      </c>
    </row>
    <row r="8" ht="68" customHeight="1">
      <c r="A8" s="119" t="str">
        <v>出荷ID・出荷先</v>
      </c>
      <c r="B8" s="119" t="str">
        <v>出荷ごとに番号と行先</v>
      </c>
      <c r="C8" s="119" t="str">
        <v>分割出荷はIDを分け、社内ロットに対応</v>
      </c>
      <c r="D8" s="119" t="str">
        <v>保留は未出荷とする</v>
      </c>
    </row>
    <row r="9" ht="68" customHeight="1">
      <c r="A9" s="119" t="str">
        <v>出荷量（計算）</v>
      </c>
      <c r="B9" s="119" t="str">
        <v>実測量−保留量−用途変更量</v>
      </c>
      <c r="C9" s="119" t="str">
        <v>各列の実測値から分けた量。単位kgのみ</v>
      </c>
      <c r="D9" s="119" t="str">
        <v>未計量・負数は空欄</v>
      </c>
    </row>
    <row r="10" ht="68" customHeight="1">
      <c r="A10" s="119" t="str">
        <v>保留量・用途変更量と理由</v>
      </c>
      <c r="B10" s="119" t="str">
        <v>保留庫の量、加工等へ回す量と理由</v>
      </c>
      <c r="C10" s="119" t="str">
        <v>用途変更は在庫残や数量差と分ける</v>
      </c>
      <c r="D10" s="119" t="str">
        <v>本当に量なしと確認した場合だけ0</v>
      </c>
    </row>
    <row r="11" ht="68" customHeight="1">
      <c r="A11" s="119" t="str">
        <v>全体の数量照合</v>
      </c>
      <c r="B11" s="119" t="str">
        <v>水揚げ量＝出荷量＋保留量＋用途変更量</v>
      </c>
      <c r="C11" s="119" t="str">
        <v>100＝60＋35＋5＋0。差は保留</v>
      </c>
      <c r="D11" s="119" t="str">
        <v>空欄をSUMだけでゼロに変えない</v>
      </c>
    </row>
    <row r="12" ht="68" customHeight="1">
      <c r="A12" s="119" t="str">
        <v>請求へ渡す量</v>
      </c>
      <c r="B12" s="119" t="str">
        <v>実測かつ確定した出荷量のみ</v>
      </c>
      <c r="C12" s="119" t="str">
        <v>確認者・日時と数量差なしを確認。保留量は請求しない</v>
      </c>
      <c r="D12" s="119" t="str">
        <v>確定者なし、未計量、数量差は空欄</v>
      </c>
    </row>
    <row r="13" ht="68" customHeight="1">
      <c r="A13" s="119" t="str">
        <v>訂正ID・訂正元・旧値・新値・理由</v>
      </c>
      <c r="B13" s="119" t="str">
        <v>元出荷と計量票、訂正記録日時・確認者</v>
      </c>
      <c r="C13" s="119" t="str">
        <v>記入例は60→59.5kgの未反映例。残量も再計量する</v>
      </c>
      <c r="D13" s="119" t="str">
        <v>旧値を消さない。差を自動で残量へ足さない</v>
      </c>
    </row>
    <row r="14" ht="68" customHeight="1">
      <c r="A14" s="119" t="str">
        <v>公的な漁獲番号・荷口番号</v>
      </c>
      <c r="B14" s="119" t="str">
        <v>制度対象を確認した場合だけ公的番号を転記</v>
      </c>
      <c r="C14" s="119" t="str">
        <v>社内ロットと区別。公式記録は制度の手順で残す</v>
      </c>
      <c r="D14" s="119" t="str">
        <v>例は未判定のため公的番号は空欄</v>
      </c>
    </row>
    <row r="15" ht="68" customHeight="1">
      <c r="A15" s="119" t="str">
        <v>丸め・対象範囲</v>
      </c>
      <c r="B15" s="119" t="str">
        <v>照合差は小数3桁。請求単価と税計算は別</v>
      </c>
      <c r="C15" s="119" t="str">
        <v>既存の設定・記入例とは独立した水揚げ照合例</v>
      </c>
      <c r="D15" s="119" t="str">
        <v>計量器・取引条件は自社で確認</v>
      </c>
    </row>
    <row r="16" ht="68" customHeight="1">
      <c r="A16" s="119" t="str">
        <v>概念の根拠</v>
      </c>
      <c r="B16" s="119" t="str">
        <v>GS1 Japan ガイドRelease 1.2.0、14ページ</v>
      </c>
      <c r="C16" s="119" t="str">
        <v>https://www.gs1jp.org/standard/barcode/basicguide.pdf</v>
      </c>
      <c r="D16" s="119" t="str">
        <v>重量情報の概念のみ。請求式の根拠ではない</v>
      </c>
    </row>
    <row r="17" ht="68" customHeight="1">
      <c r="A17" s="119" t="str">
        <v>公式制度の案内</v>
      </c>
      <c r="B17" s="119" t="str">
        <v>水産庁 漁獲情報等伝達サブシステムについて</v>
      </c>
      <c r="C17" s="119" t="str">
        <v>https://www.jfa.maff.go.jp/j/kakou/system.html</v>
      </c>
      <c r="D17" s="119" t="str">
        <v>社内表は公式制度の記録を置き換えない</v>
      </c>
    </row>
    <row r="18" ht="68" customHeight="1">
      <c r="A18" s="119"/>
      <c r="B18" s="119"/>
      <c r="C18" s="119"/>
      <c r="D18" s="119"/>
    </row>
  </sheetData>
  <mergeCells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>
  <sheetViews>
    <sheetView showGridLines="0" workbookViewId="0">
      <pane ySplit="4" topLeftCell="A5" activePane="bottomLeft" state="frozen"/>
    </sheetView>
  </sheetViews>
  <sheetFormatPr defaultRowHeight="15"/>
  <cols>
    <col min="1" max="1" width="32" hidden="0" customWidth="1"/>
    <col min="2" max="2" width="32" hidden="0" customWidth="1"/>
    <col min="3" max="3" width="32" hidden="0" customWidth="1"/>
  </cols>
  <sheetData>
    <row r="1" ht="48" customHeight="1">
      <c r="A1" s="136" t="str">
        <v>提出先への受渡し確認｜記入用</v>
      </c>
      <c r="B1" s="134"/>
      <c r="C1" s="134"/>
    </row>
    <row r="2" ht="48" customHeight="1">
      <c r="A2" s="134" t="str">
        <v>提出先の受付方法は未確認。確認結果を記入します。</v>
      </c>
      <c r="B2" s="134"/>
      <c r="C2" s="134"/>
    </row>
    <row r="3" ht="48" customHeight="1">
      <c r="A3" s="134"/>
      <c r="B3" s="134"/>
      <c r="C3" s="134"/>
    </row>
    <row r="4" ht="48" customHeight="1">
      <c r="A4" s="138" t="str">
        <v>確認項目</v>
      </c>
      <c r="B4" s="138" t="str">
        <v>記入欄</v>
      </c>
      <c r="C4" s="138" t="str">
        <v>確認のしかた</v>
      </c>
    </row>
    <row r="5" ht="48" customHeight="1">
      <c r="A5" s="139" t="str">
        <v>受渡し先</v>
      </c>
      <c r="B5" s="140" t="str"/>
      <c r="C5" s="134" t="str">
        <v>漁協・市場・該当公的システムの名称</v>
      </c>
    </row>
    <row r="6" ht="48" customHeight="1">
      <c r="A6" s="139" t="str">
        <v>元記録・参照ID</v>
      </c>
      <c r="B6" s="140" t="str"/>
      <c r="C6" s="134" t="str">
        <v>提出対象と元記録を対応させる</v>
      </c>
    </row>
    <row r="7" ht="48" customHeight="1">
      <c r="A7" s="139" t="str">
        <v>方法・指定形式</v>
      </c>
      <c r="B7" s="140" t="str"/>
      <c r="C7" s="134" t="str">
        <v>提出先に確認する。自動提出を前提にしない</v>
      </c>
    </row>
    <row r="8" ht="48" customHeight="1">
      <c r="A8" s="139" t="str">
        <v>既存提出の有無・重複確認</v>
      </c>
      <c r="B8" s="140" t="str"/>
      <c r="C8" s="134" t="str">
        <v>同じ記録を既に提出していないか確認</v>
      </c>
    </row>
    <row r="9" ht="48" customHeight="1">
      <c r="A9" s="139" t="str">
        <v>担当者・確認日</v>
      </c>
      <c r="B9" s="140" t="str"/>
      <c r="C9" s="134" t="str">
        <v>確認した人と日付</v>
      </c>
    </row>
    <row r="10" ht="48" customHeight="1">
      <c r="A10" s="139" t="str">
        <v>確認状態</v>
      </c>
      <c r="B10" s="140" t="str"/>
      <c r="C10" s="134" t="str">
        <v>確認できた項目だけ更新</v>
      </c>
    </row>
    <row r="11" ht="48" customHeight="1">
      <c r="A11" s="139" t="str">
        <v>未確認時の次の確認先</v>
      </c>
      <c r="B11" s="140" t="str"/>
      <c r="C11" s="134" t="str">
        <v>不明な方法は推測で埋めない</v>
      </c>
    </row>
  </sheetData>
  <pageMargins left="0.7" right="0.7" top="0.75" bottom="0.75" header="0.3" footer="0.3"/>
</worksheet>
</file>